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TANDARDS\FirearmsToolmarks\060_BPR\Annex 1 - Excel Spreadsheet\"/>
    </mc:Choice>
  </mc:AlternateContent>
  <bookViews>
    <workbookView xWindow="0" yWindow="0" windowWidth="23265" windowHeight="10980" activeTab="2"/>
  </bookViews>
  <sheets>
    <sheet name="Data" sheetId="1" r:id="rId1"/>
    <sheet name="OL Summary ASCLD-LAB format rev" sheetId="6" r:id="rId2"/>
    <sheet name="BL Summary ASCLD-LAB format rev" sheetId="7"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9" i="7" l="1"/>
  <c r="I8" i="7" l="1"/>
  <c r="I11" i="7" l="1"/>
  <c r="I12" i="7"/>
  <c r="I10" i="7"/>
  <c r="I9" i="7"/>
  <c r="I12" i="6"/>
  <c r="I11" i="6"/>
  <c r="I10" i="6"/>
  <c r="I9" i="6"/>
  <c r="I8" i="6"/>
  <c r="H19" i="1"/>
  <c r="K23" i="1"/>
  <c r="J23" i="1"/>
  <c r="G17" i="1"/>
  <c r="H15" i="1"/>
  <c r="K15" i="1"/>
  <c r="K17" i="1"/>
  <c r="K19" i="1"/>
  <c r="K21" i="1"/>
  <c r="J21" i="1"/>
  <c r="J19" i="1"/>
  <c r="J17" i="1"/>
  <c r="J15" i="1"/>
  <c r="H21" i="1"/>
  <c r="H17" i="1"/>
  <c r="G21" i="1"/>
  <c r="G19" i="1"/>
  <c r="G15" i="1"/>
  <c r="K29" i="1" l="1"/>
  <c r="H29" i="1"/>
  <c r="J11" i="7"/>
  <c r="J11" i="6"/>
  <c r="J9" i="6"/>
  <c r="J8" i="6"/>
  <c r="J8" i="7"/>
  <c r="J9" i="7"/>
  <c r="I16" i="7"/>
  <c r="I18" i="7" s="1"/>
  <c r="C20" i="7" s="1"/>
  <c r="I16" i="6"/>
  <c r="J10" i="6"/>
  <c r="J12" i="6"/>
  <c r="J12" i="7"/>
  <c r="J10" i="7"/>
  <c r="J14" i="6" l="1"/>
  <c r="J14" i="7"/>
  <c r="I18" i="6"/>
  <c r="C20" i="6" s="1"/>
  <c r="I17" i="6"/>
  <c r="C19" i="6" s="1"/>
  <c r="I17" i="7"/>
  <c r="C19" i="7" s="1"/>
</calcChain>
</file>

<file path=xl/comments1.xml><?xml version="1.0" encoding="utf-8"?>
<comments xmlns="http://schemas.openxmlformats.org/spreadsheetml/2006/main">
  <authors>
    <author>Vorburger, Theodore V.</author>
    <author>LJFarrell</author>
  </authors>
  <commentList>
    <comment ref="B7" authorId="0" shapeId="0">
      <text>
        <r>
          <rPr>
            <sz val="9"/>
            <color indexed="81"/>
            <rFont val="Tahoma"/>
            <family val="2"/>
          </rPr>
          <t xml:space="preserve">Column B shows the different sources of uncertainty that are considered significant.
</t>
        </r>
      </text>
    </comment>
    <comment ref="C7" authorId="1" shapeId="0">
      <text>
        <r>
          <rPr>
            <sz val="9"/>
            <color indexed="81"/>
            <rFont val="Tahoma"/>
            <family val="2"/>
          </rPr>
          <t xml:space="preserve">Column C shows the estimated uncertainty values from each source. This is either derived from data showing variation of the source component or is derived from our understanding and modelling of the possible bias or variation. </t>
        </r>
      </text>
    </comment>
    <comment ref="D7" authorId="1" shapeId="0">
      <text>
        <r>
          <rPr>
            <sz val="9"/>
            <color indexed="81"/>
            <rFont val="Tahoma"/>
            <family val="2"/>
          </rPr>
          <t xml:space="preserve">Column D: The units of the source components in this template are all assumed to be the same units of length. If one source uncertainty component has different units from the others, such as % or meters,  the values need to be converted into equivalent values in inches in this case, and the converted values need to be recorded in column C for combination with the other uncertainty components.  
</t>
        </r>
      </text>
    </comment>
    <comment ref="E7" authorId="1" shapeId="0">
      <text>
        <r>
          <rPr>
            <sz val="9"/>
            <color indexed="81"/>
            <rFont val="Tahoma"/>
            <family val="2"/>
          </rPr>
          <t xml:space="preserve">Column E: If the uncertainty value in column C is derived by statistical methods yielding, say, a standard deviation, then the uncertainty is Type A.  If the value is derived by other means such as  from manufacturer specifications or from a calculation of possible bias, then the uncertainty is Type B. 
</t>
        </r>
      </text>
    </comment>
    <comment ref="F7" authorId="1" shapeId="0">
      <text>
        <r>
          <rPr>
            <sz val="9"/>
            <color indexed="81"/>
            <rFont val="Tahoma"/>
            <family val="2"/>
          </rPr>
          <t xml:space="preserve">Columns F and G: If Column E is Type A, then the distribution of expected values is assumed to be "normal," also called Gaussian.  If Column E is Type B, other distributions can be assumed. If a full range of possible values is estimated in column C as in line 9, then a rectangular distribution of possible values is usually assumed.  If so, then the standard uncertainty is equal to that full range divided by 2√3.  If only one side of the range of possible values is shown in Column C, as in line 12, then the divisor is √3.   If the uncertainty value came from someone else, like the vendor, in line 11, then the vendor's 2 standard deviation estimate in this case must be divided by 2. 
</t>
        </r>
      </text>
    </comment>
    <comment ref="G7" authorId="1" shapeId="0">
      <text>
        <r>
          <rPr>
            <sz val="9"/>
            <color indexed="81"/>
            <rFont val="Tahoma"/>
            <family val="2"/>
          </rPr>
          <t xml:space="preserve">Columns F and G: If Column E is Type A, then the distribution of expected values is assumed to be "normal," also called Gaussian.  If Column E is Type B, other distributions can be assumed. If a full range of possible values is estimated in column C as in line 9, then a rectangular distribution of possible values is usually assumed.  If so, then the standard uncertainty is equal to that full range divided by 2√3.  If only one side of the range of possible values is shown in Column C, as in line 12, then the divisor is √3.   If the uncertainty value came from someone else, like the vendor, in line 11, then the vendor's 2 standard deviation estimate in this case must be divided by 2.
</t>
        </r>
      </text>
    </comment>
    <comment ref="H7" authorId="0" shapeId="0">
      <text>
        <r>
          <rPr>
            <sz val="9"/>
            <color indexed="81"/>
            <rFont val="Tahoma"/>
            <family val="2"/>
          </rPr>
          <t xml:space="preserve">Column H: Degrees of freedom (dof) are calculated based on the number of observations rather than the data values themselves, and are a measure of uncertainty in the reported statistic.  Larger numbers of dof represent more precision.  For a single sample of data that is not divided into groups, the number of dof associated with a standard deviation is n-1.  Using “infinity” for dof is consistent with assuming the standard deviation is exactly known, rather than estimated.
</t>
        </r>
      </text>
    </comment>
    <comment ref="I7" authorId="1" shapeId="0">
      <text>
        <r>
          <rPr>
            <sz val="9"/>
            <color indexed="81"/>
            <rFont val="Tahoma"/>
            <family val="2"/>
          </rPr>
          <t xml:space="preserve">Column I = Column C / Column G.  All the stated uncertainty values in Column C have been converted into standard uncertainties. Now we are in a position to combine apples with apples.  The quadratic sum is the combined standard uncertainty, and it appears in cell I16 here. </t>
        </r>
      </text>
    </comment>
    <comment ref="J7" authorId="0" shapeId="0">
      <text>
        <r>
          <rPr>
            <sz val="9"/>
            <color indexed="81"/>
            <rFont val="Tahoma"/>
            <family val="2"/>
          </rPr>
          <t xml:space="preserve">Column J: See the formulas in the cells in this column. The largest component contributes the most to the resulting uncertainty. </t>
        </r>
      </text>
    </comment>
    <comment ref="A8" authorId="0" shapeId="0">
      <text>
        <r>
          <rPr>
            <sz val="9"/>
            <color indexed="81"/>
            <rFont val="Tahoma"/>
            <charset val="1"/>
          </rPr>
          <t>The first component of uncertainty is an estimate of the standard deviation of the repeated measurements by the observers in the study.  It is copied from cell H29 shown in yellow on sheet one.</t>
        </r>
      </text>
    </comment>
    <comment ref="A9" authorId="0" shapeId="0">
      <text>
        <r>
          <rPr>
            <sz val="9"/>
            <color indexed="81"/>
            <rFont val="Tahoma"/>
            <family val="2"/>
          </rPr>
          <t>This line shows the estimated uncertainty based on scale resolution. For 1/16 inch gradations, the value that is read could range over the full 1/16 inch space between gradations.  For 1/8 inch gradations, the estimate should be larger.  For devices with electronic readout, the estimated value here could be much smaller.</t>
        </r>
      </text>
    </comment>
    <comment ref="A10" authorId="0" shapeId="0">
      <text>
        <r>
          <rPr>
            <sz val="9"/>
            <color indexed="81"/>
            <rFont val="Tahoma"/>
            <family val="2"/>
          </rPr>
          <t xml:space="preserve">The measuring scale, be it a ruler or digital gauge, could have an uncertainty obtainable from the vendor or from a calibration lab. In this example, the uncertainty is obtained by comparing a length on the measuring scale with the length of a reference standard 20 times. The calculated standard deviation is 0.00140 and is shown in Cell C10. 
</t>
        </r>
      </text>
    </comment>
    <comment ref="A11" authorId="0" shapeId="0">
      <text>
        <r>
          <rPr>
            <sz val="9"/>
            <color indexed="81"/>
            <rFont val="Tahoma"/>
            <family val="2"/>
          </rPr>
          <t xml:space="preserve">The reference length standard should have an uncertainty obtainable from the vendor or from a calibration lab. In this case, the value in Column C has a stated uncertainty from the vendor of 0.00020 inch.  That represents a 2 standard deviation or 95 %  confidence interval, and the result seems to be derived from statistical considerations and from multiple sources of uncertainty. So a normal distribution of expected values is assumed. 
</t>
        </r>
      </text>
    </comment>
    <comment ref="A12" authorId="0" shapeId="0">
      <text>
        <r>
          <rPr>
            <sz val="9"/>
            <color indexed="81"/>
            <rFont val="Tahoma"/>
            <family val="2"/>
          </rPr>
          <t>Lengths are defined at the standard temperature of 20°C. You can make a small error in a length measurement if the measuring tool has a different coefficient of thermal expanision than the object being measured and if the ambient temperature is not 20°C, because the measuring tool and the object will expand differently. We make a worst case estimate of the possible error by assuming a stainless steel measuring scale 29 inches long, a barrel whose length does not change with temperature, and a temperature anywhere between 15°C and 25°C. The thermal expansion coefficient for stainless steel is approximately 0.0016 %/°C. The possible error is then ± (0.0016)(%/°C)x(5°C)x(29 inch) = ± 0.00232 inch.</t>
        </r>
      </text>
    </comment>
    <comment ref="B13" authorId="0" shapeId="0">
      <text>
        <r>
          <rPr>
            <sz val="9"/>
            <color indexed="81"/>
            <rFont val="Tahoma"/>
            <family val="2"/>
          </rPr>
          <t>Other sources of uncertainty might include potential angular misalignment between the measuring scale and the barrel of the firearm.</t>
        </r>
        <r>
          <rPr>
            <sz val="9"/>
            <color indexed="81"/>
            <rFont val="Tahoma"/>
            <charset val="1"/>
          </rPr>
          <t xml:space="preserve">
</t>
        </r>
      </text>
    </comment>
    <comment ref="C19" authorId="0" shapeId="0">
      <text>
        <r>
          <rPr>
            <sz val="9"/>
            <color indexed="81"/>
            <rFont val="Tahoma"/>
            <family val="2"/>
          </rPr>
          <t xml:space="preserve">Limit to at most two significant figures unless there is a documented rationale for reporting additional significant figures. If so, the laboratory procedure for estimating measurement uncertainty must include the process for rounding the expanded uncertainty.
</t>
        </r>
      </text>
    </comment>
  </commentList>
</comments>
</file>

<file path=xl/comments2.xml><?xml version="1.0" encoding="utf-8"?>
<comments xmlns="http://schemas.openxmlformats.org/spreadsheetml/2006/main">
  <authors>
    <author>Monturo, Chris</author>
    <author>LJFarrell</author>
    <author>Vorburger, Theodore V.</author>
  </authors>
  <commentList>
    <comment ref="B7" authorId="0" shapeId="0">
      <text>
        <r>
          <rPr>
            <sz val="9"/>
            <color indexed="81"/>
            <rFont val="Tahoma"/>
            <charset val="1"/>
          </rPr>
          <t xml:space="preserve">Column B shows the different sources of uncertainty that are considered significant.
</t>
        </r>
      </text>
    </comment>
    <comment ref="C7" authorId="1" shapeId="0">
      <text>
        <r>
          <rPr>
            <sz val="9"/>
            <color indexed="81"/>
            <rFont val="Tahoma"/>
            <family val="2"/>
          </rPr>
          <t xml:space="preserve">Column C shows the estimated uncertainty values from each source. This is either derived from data showing variation of the source component or is derived from our understanding and modelling of the possible bias or variation. </t>
        </r>
      </text>
    </comment>
    <comment ref="D7" authorId="1" shapeId="0">
      <text>
        <r>
          <rPr>
            <sz val="9"/>
            <color indexed="81"/>
            <rFont val="Tahoma"/>
            <family val="2"/>
          </rPr>
          <t xml:space="preserve">Column D: The units of the source components in this template are all assumed to be the same units of length. If one source uncertainty component has different units from the others, such as % or meters,  the values need to be converted into equivalent values in inches in this case, and the converted values need to be recorded in column C for combination with the other uncertainty components.  </t>
        </r>
      </text>
    </comment>
    <comment ref="E7" authorId="1" shapeId="0">
      <text>
        <r>
          <rPr>
            <sz val="9"/>
            <color indexed="81"/>
            <rFont val="Tahoma"/>
            <family val="2"/>
          </rPr>
          <t xml:space="preserve">Column E: If the uncertainty value in column C is derived by statistical methods yielding, say, a standard deviation, then the uncertainty is Type A.  If the value is derived by other means such as  from manufacturer specifications or from a calculation of possible bias, then the uncertainty is Type B. 
</t>
        </r>
      </text>
    </comment>
    <comment ref="F7" authorId="1" shapeId="0">
      <text>
        <r>
          <rPr>
            <sz val="9"/>
            <color indexed="81"/>
            <rFont val="Tahoma"/>
            <family val="2"/>
          </rPr>
          <t xml:space="preserve">Columns F and G: If Column E is Type A, then the distribution of expected values is assumed to be "normal," also called Gaussian.  If Column E is Type B, other distributions can be assumed. If a full range of possible values is estimated in column C as in line 9, then a rectangular distribution of possible values is usually assumed.  If so, then the standard uncertainty is equal to that full range divided by 2√3.  If only one side of the range of possible values is shown in Column C, as in line 12, then the divisor is √3.   If the uncertainty value came from someone else, like the vendor, in line 11, then the vendor's 2 standard deviation estimate must be divided by 2. </t>
        </r>
      </text>
    </comment>
    <comment ref="G7" authorId="1" shapeId="0">
      <text>
        <r>
          <rPr>
            <sz val="9"/>
            <color indexed="81"/>
            <rFont val="Tahoma"/>
            <family val="2"/>
          </rPr>
          <t>Columns F and G: If Column E is Type A, then the distribution of expected values is assumed to be "normal," also called Gaussian.  If Column E is Type B, other distributions can be assumed. If a full range of possible values is estimated in column C as in line 9, then a rectangular distribution of possible values is usually assumed.  If so, then the standard uncertainty is equal to that full range divided by 2√3.  If only one side of the range of possible values is shown in Column C, as in line 12, then the divisor is √3.   If the uncertainty value came from someone else, like the vendor, in line 11, then the vendor's 2 standard deviation estimate in this case must be divided by 2.</t>
        </r>
      </text>
    </comment>
    <comment ref="H7" authorId="0" shapeId="0">
      <text>
        <r>
          <rPr>
            <sz val="9"/>
            <color indexed="81"/>
            <rFont val="Tahoma"/>
            <family val="2"/>
          </rPr>
          <t>Column H: Degrees of freedom (dof) are calculated based on the number of observations rather than the data values themselves, and are a measure of uncertainty in the reported statistic.  Larger numbers of dof represent more precision.  For a single sample of data that is not divided into groups, the number of dof associated with a standard deviation is n-1.  Using “infinity” for dof is consistent with assuming the standard deviation is exactly known, rather than estimated.</t>
        </r>
      </text>
    </comment>
    <comment ref="I7" authorId="1" shapeId="0">
      <text>
        <r>
          <rPr>
            <sz val="9"/>
            <color indexed="81"/>
            <rFont val="Tahoma"/>
            <family val="2"/>
          </rPr>
          <t xml:space="preserve">Column I = Column C / Column G.  All the stated uncertainty values in Column C have been converted into standard uncertainties. Now we are in a position to combine apples with apples.  The quadratic sum is the combined standard uncertainty, and it appears in cell I16 here. 
</t>
        </r>
      </text>
    </comment>
    <comment ref="J7" authorId="0" shapeId="0">
      <text>
        <r>
          <rPr>
            <sz val="9"/>
            <color indexed="81"/>
            <rFont val="Tahoma"/>
            <family val="2"/>
          </rPr>
          <t xml:space="preserve">Column J: See the formulas in the cells in this column. The largest component contributes the most to the resulting uncertainty. </t>
        </r>
      </text>
    </comment>
    <comment ref="A8" authorId="2" shapeId="0">
      <text>
        <r>
          <rPr>
            <sz val="9"/>
            <color indexed="81"/>
            <rFont val="Tahoma"/>
            <family val="2"/>
          </rPr>
          <t xml:space="preserve">The first component of uncertainty is an estimate of the standard deviation of the repeated measurements by the observers in the study.  It is copied from cell K29 shown in yellow on sheet one.
</t>
        </r>
      </text>
    </comment>
    <comment ref="A9" authorId="2" shapeId="0">
      <text>
        <r>
          <rPr>
            <sz val="9"/>
            <color indexed="81"/>
            <rFont val="Tahoma"/>
            <family val="2"/>
          </rPr>
          <t xml:space="preserve">This line shows the estimated uncertainty based on scale resolution. For 1/16 inch gradations, the value that is read could range over the full 1/16 inch space between gradations.  For 1/8 inch gradations, the estimate should be larger; for devices with electronic readout, the estimated value here could be much smaller.
</t>
        </r>
      </text>
    </comment>
    <comment ref="A10" authorId="2" shapeId="0">
      <text>
        <r>
          <rPr>
            <sz val="9"/>
            <color indexed="81"/>
            <rFont val="Tahoma"/>
            <family val="2"/>
          </rPr>
          <t xml:space="preserve">The measuring scale, be it a ruler or digital gauge, could have an uncertainty obtainable from the vendor or from a calibration lab. In this example, the uncertainty is obtained by comparing a length on the measuring scale with the length of a reference standard 20 times. The calculated standard deviation is 0.00140 and is shown in Cell C10. 
</t>
        </r>
      </text>
    </comment>
    <comment ref="A11" authorId="2" shapeId="0">
      <text>
        <r>
          <rPr>
            <sz val="9"/>
            <color indexed="81"/>
            <rFont val="Tahoma"/>
            <family val="2"/>
          </rPr>
          <t xml:space="preserve">The reference length standard should have an uncertainty obtainable from the vendor or from a calibration lab. In this case, the value in Column C has a stated uncertainty from the vendor of 0.00020 inch.  That represents a 2 standard deviation or 95 %  confidence interval, and the result seems to be derived from statistical considerations and from multiple sources of uncertainty. So a normal distribution of expected values is assumed. 
</t>
        </r>
      </text>
    </comment>
    <comment ref="A12" authorId="2" shapeId="0">
      <text>
        <r>
          <rPr>
            <sz val="9"/>
            <color indexed="81"/>
            <rFont val="Tahoma"/>
            <family val="2"/>
          </rPr>
          <t xml:space="preserve">Lengths are defined at the standard temperature of 20°C. You can make a small error in a length measurement if the measuring tool has a different coefficient of thermal expanision than the object being measured, and the ambient temperature is not 20°C.  The measuring tool and the object will expand differently. We make a worst case estimate of the possible error by assuming a stainless steel measuring scale 26 inches long, a barrel whose length does not change with temperature, and a temperature anywhere between 15°C and 25°C. The thermal expansion coefficient for stainless steel is approximately 0.0016 %/°C. The possible error is then ± (0.0016)(%/°C)x(5°C)x(26 inch) = ± 0.00208 inch.
</t>
        </r>
      </text>
    </comment>
    <comment ref="B13" authorId="2" shapeId="0">
      <text>
        <r>
          <rPr>
            <sz val="9"/>
            <color indexed="81"/>
            <rFont val="Tahoma"/>
            <family val="2"/>
          </rPr>
          <t xml:space="preserve">One possible additional source could arise if a fine rod is inserted into a significantly wider barrel to measure the barrel  length. If the rod is tillted inside the barrel or if it bends, a small error might occur. 
</t>
        </r>
      </text>
    </comment>
    <comment ref="C19" authorId="1" shapeId="0">
      <text>
        <r>
          <rPr>
            <sz val="9"/>
            <color indexed="81"/>
            <rFont val="Tahoma"/>
            <family val="2"/>
          </rPr>
          <t>Limit to at most two significant figures unless there is a documented rationale for reporting additional significant figures. If so, The laboratory procedure for estimating measurement uncertainty must include the process for rounding the expanded uncertainty.</t>
        </r>
      </text>
    </comment>
  </commentList>
</comments>
</file>

<file path=xl/sharedStrings.xml><?xml version="1.0" encoding="utf-8"?>
<sst xmlns="http://schemas.openxmlformats.org/spreadsheetml/2006/main" count="226" uniqueCount="81">
  <si>
    <t>EntryDate</t>
  </si>
  <si>
    <t>SerialNumber</t>
  </si>
  <si>
    <t>Overall</t>
  </si>
  <si>
    <t>Barrel</t>
  </si>
  <si>
    <t>Serial Number</t>
  </si>
  <si>
    <t>Overall Stats</t>
  </si>
  <si>
    <t>Barrel Stats</t>
  </si>
  <si>
    <t>All dimensions in inches</t>
  </si>
  <si>
    <t>Al</t>
  </si>
  <si>
    <t>Means</t>
  </si>
  <si>
    <t>Stdevs</t>
  </si>
  <si>
    <t>#11</t>
  </si>
  <si>
    <t>Betty</t>
  </si>
  <si>
    <t>#22</t>
  </si>
  <si>
    <t>*</t>
  </si>
  <si>
    <t>#33</t>
  </si>
  <si>
    <t>Carl</t>
  </si>
  <si>
    <t>#44</t>
  </si>
  <si>
    <t>#22*</t>
  </si>
  <si>
    <t xml:space="preserve">*The first value for SN 22 widely </t>
  </si>
  <si>
    <t>differs from the mean. It is removed</t>
  </si>
  <si>
    <t>Denise</t>
  </si>
  <si>
    <t>here as an example of a possible</t>
  </si>
  <si>
    <t>action for dealing with outliers.</t>
  </si>
  <si>
    <t>Pooled Stdev - OL</t>
  </si>
  <si>
    <t>Pooled Stdev - BL</t>
  </si>
  <si>
    <t>Ed</t>
  </si>
  <si>
    <t xml:space="preserve">Data and calculations adapted from results by: </t>
  </si>
  <si>
    <t>Johnson County Sheriff's Office,</t>
  </si>
  <si>
    <t>Virginia Dept. of Forensic Science</t>
  </si>
  <si>
    <t>Measurement Uncertainty Estimation Form</t>
  </si>
  <si>
    <t>Measurement:</t>
  </si>
  <si>
    <t>Overall Length of a Firearm</t>
  </si>
  <si>
    <t>Range of measurement values:</t>
  </si>
  <si>
    <t>Procedure name and revision:</t>
  </si>
  <si>
    <t>Example Uncertainty Budget</t>
  </si>
  <si>
    <t>Estimation prepared by:</t>
  </si>
  <si>
    <t>Task Group on Uncertainty of Measurement</t>
  </si>
  <si>
    <t>Date Prepared:</t>
  </si>
  <si>
    <t>Line
Item</t>
  </si>
  <si>
    <t>Uncertainty
Component</t>
  </si>
  <si>
    <t>Value</t>
  </si>
  <si>
    <t>Units</t>
  </si>
  <si>
    <t>Statistical Distribution</t>
  </si>
  <si>
    <t>Type</t>
  </si>
  <si>
    <t>Divisor</t>
  </si>
  <si>
    <t>Standard
Uncertainty</t>
  </si>
  <si>
    <t>Component
Contribution
%</t>
  </si>
  <si>
    <t>Measurement Process Reproducibility (from page 1)</t>
  </si>
  <si>
    <t>inch</t>
  </si>
  <si>
    <t>A</t>
  </si>
  <si>
    <t>normal</t>
  </si>
  <si>
    <t>&gt;60</t>
  </si>
  <si>
    <t>Length scale readability (1/16 inch)</t>
  </si>
  <si>
    <t>B</t>
  </si>
  <si>
    <t>rectangular</t>
  </si>
  <si>
    <t>∞</t>
  </si>
  <si>
    <t xml:space="preserve">Reference length standard calibration uncertainty (obtained from vendor) </t>
  </si>
  <si>
    <t>Sum</t>
  </si>
  <si>
    <t>Combined Standard Unc</t>
  </si>
  <si>
    <r>
      <rPr>
        <i/>
        <sz val="11"/>
        <color indexed="8"/>
        <rFont val="Calibri"/>
        <family val="2"/>
      </rPr>
      <t>u</t>
    </r>
    <r>
      <rPr>
        <i/>
        <vertAlign val="subscript"/>
        <sz val="11"/>
        <color indexed="8"/>
        <rFont val="Calibri"/>
        <family val="2"/>
      </rPr>
      <t>c</t>
    </r>
  </si>
  <si>
    <t>Expanded Unc</t>
  </si>
  <si>
    <r>
      <rPr>
        <i/>
        <sz val="11"/>
        <color indexed="8"/>
        <rFont val="Calibri"/>
        <family val="2"/>
      </rPr>
      <t>U</t>
    </r>
    <r>
      <rPr>
        <sz val="11"/>
        <color theme="1"/>
        <rFont val="Calibri"/>
        <family val="2"/>
        <scheme val="minor"/>
      </rPr>
      <t xml:space="preserve"> (</t>
    </r>
    <r>
      <rPr>
        <i/>
        <sz val="11"/>
        <color indexed="8"/>
        <rFont val="Calibri"/>
        <family val="2"/>
      </rPr>
      <t>k</t>
    </r>
    <r>
      <rPr>
        <sz val="11"/>
        <color theme="1"/>
        <rFont val="Calibri"/>
        <family val="2"/>
        <scheme val="minor"/>
      </rPr>
      <t>=2)</t>
    </r>
  </si>
  <si>
    <r>
      <rPr>
        <i/>
        <sz val="11"/>
        <color indexed="8"/>
        <rFont val="Calibri"/>
        <family val="2"/>
      </rPr>
      <t>U</t>
    </r>
    <r>
      <rPr>
        <sz val="11"/>
        <color theme="1"/>
        <rFont val="Calibri"/>
        <family val="2"/>
        <scheme val="minor"/>
      </rPr>
      <t xml:space="preserve"> (</t>
    </r>
    <r>
      <rPr>
        <i/>
        <sz val="11"/>
        <color indexed="8"/>
        <rFont val="Calibri"/>
        <family val="2"/>
      </rPr>
      <t>k</t>
    </r>
    <r>
      <rPr>
        <sz val="11"/>
        <color theme="1"/>
        <rFont val="Calibri"/>
        <family val="2"/>
        <scheme val="minor"/>
      </rPr>
      <t>=3)</t>
    </r>
  </si>
  <si>
    <t>Reported Uncertainty:</t>
  </si>
  <si>
    <r>
      <rPr>
        <b/>
        <i/>
        <sz val="12"/>
        <color indexed="8"/>
        <rFont val="Calibri"/>
        <family val="2"/>
      </rPr>
      <t>k</t>
    </r>
    <r>
      <rPr>
        <b/>
        <sz val="12"/>
        <color indexed="8"/>
        <rFont val="Calibri"/>
        <family val="2"/>
      </rPr>
      <t>=2</t>
    </r>
  </si>
  <si>
    <r>
      <rPr>
        <b/>
        <i/>
        <sz val="12"/>
        <color indexed="8"/>
        <rFont val="Calibri"/>
        <family val="2"/>
      </rPr>
      <t>k</t>
    </r>
    <r>
      <rPr>
        <b/>
        <sz val="12"/>
        <color indexed="8"/>
        <rFont val="Calibri"/>
        <family val="2"/>
      </rPr>
      <t>=3</t>
    </r>
  </si>
  <si>
    <r>
      <rPr>
        <b/>
        <sz val="11"/>
        <color indexed="8"/>
        <rFont val="Calibri"/>
        <family val="2"/>
      </rPr>
      <t xml:space="preserve">NOTE: </t>
    </r>
    <r>
      <rPr>
        <sz val="11"/>
        <color theme="1"/>
        <rFont val="Calibri"/>
        <family val="2"/>
        <scheme val="minor"/>
      </rPr>
      <t xml:space="preserve"> Regardless of the number of digits that are showing in  a cell, Excel carries the maximum number of significant figures in the background and will use the entire number for further calculations</t>
    </r>
  </si>
  <si>
    <t>Barrel Length of a Firearm</t>
  </si>
  <si>
    <t>9.7 inch to 13.5 inch</t>
  </si>
  <si>
    <r>
      <rPr>
        <b/>
        <sz val="11"/>
        <color theme="1"/>
        <rFont val="Calibri"/>
        <family val="2"/>
        <scheme val="minor"/>
      </rPr>
      <t>NOTE</t>
    </r>
    <r>
      <rPr>
        <sz val="11"/>
        <color theme="1"/>
        <rFont val="Calibri"/>
        <family val="2"/>
        <scheme val="minor"/>
      </rPr>
      <t>:  Regardless of the number of digits that are showing in  a cell, Excel carries the maximum number of significant figures in the background and will use the entire number for further calculations</t>
    </r>
  </si>
  <si>
    <t>Measuring scale calibration uncertainty</t>
  </si>
  <si>
    <t>Other uncertainty sources, etc.</t>
  </si>
  <si>
    <t>Thermal expansion of measuring tool for ± 5 °C (conservative choices)</t>
  </si>
  <si>
    <t>19 inch to 29 inch</t>
  </si>
  <si>
    <t>Other sources of uncertainty,…</t>
  </si>
  <si>
    <t>Degrees of 
Freedom</t>
  </si>
  <si>
    <t>Attention! See explanatory notes on row 7, on column A, and in cells B13 and C19.</t>
  </si>
  <si>
    <t>Participant</t>
  </si>
  <si>
    <t>Enter this value on page 2, cell C8.</t>
  </si>
  <si>
    <t>Enter this value on page 3, cell C8.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</si>
</sst>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m\-yy"/>
    <numFmt numFmtId="165" formatCode="0.000"/>
    <numFmt numFmtId="166" formatCode="0.00000"/>
    <numFmt numFmtId="167" formatCode="0.0"/>
    <numFmt numFmtId="168" formatCode="0.0000"/>
  </numFmts>
  <fonts count="26" x14ac:knownFonts="1">
    <font>
      <sz val="11"/>
      <color theme="1"/>
      <name val="Calibri"/>
      <family val="2"/>
      <scheme val="minor"/>
    </font>
    <font>
      <sz val="10"/>
      <color indexed="8"/>
      <name val="Arial"/>
    </font>
    <font>
      <sz val="11"/>
      <color indexed="8"/>
      <name val="Calibri"/>
      <charset val="204"/>
    </font>
    <font>
      <sz val="10"/>
      <color indexed="8"/>
      <name val="Arial"/>
      <family val="2"/>
    </font>
    <font>
      <sz val="11"/>
      <color indexed="8"/>
      <name val="Calibri"/>
      <family val="2"/>
    </font>
    <font>
      <sz val="11"/>
      <color indexed="8"/>
      <name val="Calibri"/>
    </font>
    <font>
      <sz val="11"/>
      <name val="Calibri"/>
      <family val="2"/>
      <scheme val="minor"/>
    </font>
    <font>
      <b/>
      <sz val="11"/>
      <color theme="1"/>
      <name val="Calibri"/>
      <family val="2"/>
      <scheme val="minor"/>
    </font>
    <font>
      <b/>
      <sz val="11"/>
      <color indexed="8"/>
      <name val="Calibri"/>
      <family val="2"/>
    </font>
    <font>
      <b/>
      <sz val="16"/>
      <color theme="1"/>
      <name val="Calibri"/>
      <family val="2"/>
      <scheme val="minor"/>
    </font>
    <font>
      <b/>
      <sz val="14"/>
      <color theme="1"/>
      <name val="Calibri"/>
      <family val="2"/>
      <scheme val="minor"/>
    </font>
    <font>
      <sz val="11"/>
      <color theme="1"/>
      <name val="Calibri"/>
      <family val="2"/>
    </font>
    <font>
      <i/>
      <sz val="11"/>
      <color theme="1"/>
      <name val="Calibri"/>
      <family val="2"/>
      <scheme val="minor"/>
    </font>
    <font>
      <i/>
      <sz val="11"/>
      <color indexed="8"/>
      <name val="Calibri"/>
      <family val="2"/>
    </font>
    <font>
      <i/>
      <vertAlign val="subscript"/>
      <sz val="11"/>
      <color indexed="8"/>
      <name val="Calibri"/>
      <family val="2"/>
    </font>
    <font>
      <b/>
      <sz val="12"/>
      <color theme="1"/>
      <name val="Calibri"/>
      <family val="2"/>
      <scheme val="minor"/>
    </font>
    <font>
      <b/>
      <i/>
      <sz val="12"/>
      <color indexed="8"/>
      <name val="Calibri"/>
      <family val="2"/>
    </font>
    <font>
      <b/>
      <sz val="12"/>
      <color indexed="8"/>
      <name val="Calibri"/>
      <family val="2"/>
    </font>
    <font>
      <sz val="9"/>
      <color indexed="81"/>
      <name val="Tahoma"/>
      <family val="2"/>
    </font>
    <font>
      <sz val="12"/>
      <color theme="1"/>
      <name val="Calibri"/>
      <family val="2"/>
    </font>
    <font>
      <sz val="11"/>
      <color rgb="FFFF0000"/>
      <name val="Calibri"/>
      <family val="2"/>
      <scheme val="minor"/>
    </font>
    <font>
      <sz val="11"/>
      <color rgb="FFFF0000"/>
      <name val="Calibri"/>
      <family val="2"/>
    </font>
    <font>
      <b/>
      <sz val="11"/>
      <color rgb="FFFF0000"/>
      <name val="Calibri"/>
      <family val="2"/>
      <scheme val="minor"/>
    </font>
    <font>
      <b/>
      <sz val="14"/>
      <color rgb="FFFF0000"/>
      <name val="Calibri"/>
      <family val="2"/>
      <scheme val="minor"/>
    </font>
    <font>
      <sz val="9"/>
      <color indexed="81"/>
      <name val="Tahoma"/>
      <charset val="1"/>
    </font>
    <font>
      <sz val="11"/>
      <name val="Calibri"/>
      <family val="2"/>
    </font>
  </fonts>
  <fills count="10">
    <fill>
      <patternFill patternType="none"/>
    </fill>
    <fill>
      <patternFill patternType="gray125"/>
    </fill>
    <fill>
      <patternFill patternType="solid">
        <fgColor indexed="22"/>
        <bgColor indexed="0"/>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6">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style="thin">
        <color indexed="8"/>
      </left>
      <right style="thin">
        <color indexed="8"/>
      </right>
      <top/>
      <bottom/>
      <diagonal/>
    </border>
    <border>
      <left style="thin">
        <color indexed="22"/>
      </left>
      <right/>
      <top style="thin">
        <color indexed="22"/>
      </top>
      <bottom style="thin">
        <color indexed="22"/>
      </bottom>
      <diagonal/>
    </border>
  </borders>
  <cellStyleXfs count="6">
    <xf numFmtId="0" fontId="0" fillId="0" borderId="0"/>
    <xf numFmtId="0" fontId="1" fillId="0" borderId="0"/>
    <xf numFmtId="0" fontId="3" fillId="0" borderId="0"/>
    <xf numFmtId="0" fontId="1" fillId="0" borderId="0"/>
    <xf numFmtId="0" fontId="3" fillId="0" borderId="0"/>
    <xf numFmtId="0" fontId="1" fillId="0" borderId="0"/>
  </cellStyleXfs>
  <cellXfs count="95">
    <xf numFmtId="0" fontId="0" fillId="0" borderId="0" xfId="0"/>
    <xf numFmtId="0" fontId="2" fillId="2" borderId="1" xfId="1" applyFont="1" applyFill="1" applyBorder="1" applyAlignment="1">
      <alignment horizontal="center"/>
    </xf>
    <xf numFmtId="0" fontId="2" fillId="0" borderId="2" xfId="1" applyFont="1" applyFill="1" applyBorder="1" applyAlignment="1">
      <alignment horizontal="center" wrapText="1"/>
    </xf>
    <xf numFmtId="0" fontId="2" fillId="0" borderId="2" xfId="3" applyFont="1" applyFill="1" applyBorder="1" applyAlignment="1">
      <alignment horizontal="center" wrapText="1"/>
    </xf>
    <xf numFmtId="0" fontId="0" fillId="0" borderId="0" xfId="0" applyAlignment="1">
      <alignment horizontal="center"/>
    </xf>
    <xf numFmtId="0" fontId="2" fillId="0" borderId="2" xfId="5" applyFont="1" applyFill="1" applyBorder="1" applyAlignment="1">
      <alignment horizontal="center" wrapText="1"/>
    </xf>
    <xf numFmtId="0" fontId="5" fillId="0" borderId="2" xfId="1" applyFont="1" applyFill="1" applyBorder="1" applyAlignment="1">
      <alignment horizontal="center" wrapText="1"/>
    </xf>
    <xf numFmtId="164" fontId="2" fillId="0" borderId="2" xfId="1" applyNumberFormat="1" applyFont="1" applyFill="1" applyBorder="1" applyAlignment="1">
      <alignment horizontal="center" wrapText="1"/>
    </xf>
    <xf numFmtId="0" fontId="4" fillId="0" borderId="2" xfId="2" applyFont="1" applyFill="1" applyBorder="1" applyAlignment="1">
      <alignment horizontal="center" wrapText="1"/>
    </xf>
    <xf numFmtId="0" fontId="4" fillId="0" borderId="2" xfId="4" applyFont="1" applyFill="1" applyBorder="1" applyAlignment="1">
      <alignment horizontal="center" wrapText="1"/>
    </xf>
    <xf numFmtId="164" fontId="2" fillId="0" borderId="2" xfId="3" applyNumberFormat="1" applyFont="1" applyFill="1" applyBorder="1" applyAlignment="1">
      <alignment horizontal="center" wrapText="1"/>
    </xf>
    <xf numFmtId="164" fontId="2" fillId="0" borderId="2" xfId="5" applyNumberFormat="1" applyFont="1" applyFill="1" applyBorder="1" applyAlignment="1">
      <alignment horizontal="center" wrapText="1"/>
    </xf>
    <xf numFmtId="0" fontId="4" fillId="2" borderId="4" xfId="1" applyFont="1" applyFill="1" applyBorder="1" applyAlignment="1">
      <alignment horizontal="center"/>
    </xf>
    <xf numFmtId="0" fontId="2" fillId="0" borderId="2" xfId="3" applyFont="1" applyFill="1" applyBorder="1" applyAlignment="1">
      <alignment horizontal="right" wrapText="1"/>
    </xf>
    <xf numFmtId="0" fontId="4" fillId="0" borderId="2" xfId="2" applyFont="1" applyFill="1" applyBorder="1" applyAlignment="1">
      <alignment horizontal="right" wrapText="1"/>
    </xf>
    <xf numFmtId="0" fontId="4" fillId="0" borderId="2" xfId="4" applyFont="1" applyFill="1" applyBorder="1" applyAlignment="1">
      <alignment horizontal="right" wrapText="1"/>
    </xf>
    <xf numFmtId="0" fontId="6" fillId="0" borderId="0" xfId="0" applyFont="1" applyAlignment="1">
      <alignment horizontal="center"/>
    </xf>
    <xf numFmtId="0" fontId="2" fillId="0" borderId="2" xfId="1" applyFont="1" applyFill="1" applyBorder="1" applyAlignment="1">
      <alignment horizontal="right"/>
    </xf>
    <xf numFmtId="0" fontId="7" fillId="0" borderId="0" xfId="0" applyFont="1"/>
    <xf numFmtId="0" fontId="8" fillId="0" borderId="2" xfId="3" applyFont="1" applyFill="1" applyBorder="1" applyAlignment="1">
      <alignment horizontal="center"/>
    </xf>
    <xf numFmtId="0" fontId="4" fillId="0" borderId="2" xfId="1" applyFont="1" applyFill="1" applyBorder="1" applyAlignment="1">
      <alignment horizontal="left"/>
    </xf>
    <xf numFmtId="0" fontId="0" fillId="0" borderId="0" xfId="0" applyAlignment="1">
      <alignment horizontal="right"/>
    </xf>
    <xf numFmtId="0" fontId="7" fillId="0" borderId="0" xfId="0" applyFont="1" applyAlignment="1">
      <alignment horizontal="center" wrapText="1"/>
    </xf>
    <xf numFmtId="0" fontId="7" fillId="0" borderId="0" xfId="0" applyFont="1" applyAlignment="1">
      <alignment horizontal="center"/>
    </xf>
    <xf numFmtId="1" fontId="0" fillId="0" borderId="0" xfId="0" applyNumberFormat="1" applyAlignment="1">
      <alignment horizontal="center"/>
    </xf>
    <xf numFmtId="0" fontId="11" fillId="0" borderId="0" xfId="0" applyFont="1" applyAlignment="1">
      <alignment horizontal="center"/>
    </xf>
    <xf numFmtId="0" fontId="0" fillId="4" borderId="0" xfId="0" applyFill="1"/>
    <xf numFmtId="0" fontId="12" fillId="4" borderId="0" xfId="0" applyFont="1" applyFill="1"/>
    <xf numFmtId="0" fontId="0" fillId="5" borderId="0" xfId="0" applyFill="1"/>
    <xf numFmtId="0" fontId="15" fillId="6" borderId="0" xfId="0" applyFont="1" applyFill="1"/>
    <xf numFmtId="0" fontId="0" fillId="0" borderId="0" xfId="0" applyFill="1"/>
    <xf numFmtId="0" fontId="15" fillId="0" borderId="0" xfId="0" applyFont="1"/>
    <xf numFmtId="0" fontId="0" fillId="0" borderId="0" xfId="0" applyAlignment="1">
      <alignment wrapText="1"/>
    </xf>
    <xf numFmtId="0" fontId="0" fillId="0" borderId="0" xfId="0" applyAlignment="1">
      <alignment horizontal="center" wrapText="1"/>
    </xf>
    <xf numFmtId="2" fontId="0" fillId="0" borderId="0" xfId="0" applyNumberFormat="1" applyAlignment="1">
      <alignment horizontal="center" wrapText="1"/>
    </xf>
    <xf numFmtId="0" fontId="19" fillId="0" borderId="0" xfId="0" applyFont="1" applyAlignment="1">
      <alignment horizontal="center" wrapText="1"/>
    </xf>
    <xf numFmtId="0" fontId="0" fillId="5" borderId="0" xfId="0" applyFill="1" applyAlignment="1">
      <alignment horizontal="center"/>
    </xf>
    <xf numFmtId="165" fontId="15" fillId="6" borderId="0" xfId="0" applyNumberFormat="1" applyFont="1" applyFill="1" applyAlignment="1">
      <alignment horizontal="center"/>
    </xf>
    <xf numFmtId="0" fontId="15" fillId="6" borderId="0" xfId="0" applyFont="1" applyFill="1" applyAlignment="1">
      <alignment horizontal="center"/>
    </xf>
    <xf numFmtId="166" fontId="0" fillId="0" borderId="0" xfId="0" applyNumberFormat="1" applyAlignment="1">
      <alignment horizontal="center"/>
    </xf>
    <xf numFmtId="167" fontId="0" fillId="0" borderId="0" xfId="0" applyNumberFormat="1" applyAlignment="1">
      <alignment horizontal="center"/>
    </xf>
    <xf numFmtId="15" fontId="0" fillId="0" borderId="0" xfId="0" quotePrefix="1" applyNumberFormat="1" applyAlignment="1">
      <alignment horizontal="center"/>
    </xf>
    <xf numFmtId="0" fontId="20" fillId="0" borderId="0" xfId="0" applyFont="1"/>
    <xf numFmtId="0" fontId="22" fillId="0" borderId="0" xfId="0" applyFont="1"/>
    <xf numFmtId="0" fontId="12" fillId="0" borderId="0" xfId="0" applyFont="1"/>
    <xf numFmtId="0" fontId="0" fillId="8" borderId="0" xfId="0" applyFill="1"/>
    <xf numFmtId="0" fontId="7" fillId="8" borderId="0" xfId="0" applyFont="1" applyFill="1" applyAlignment="1">
      <alignment horizontal="center"/>
    </xf>
    <xf numFmtId="0" fontId="4" fillId="7" borderId="2" xfId="4" applyFont="1" applyFill="1" applyBorder="1" applyAlignment="1">
      <alignment horizontal="right" wrapText="1"/>
    </xf>
    <xf numFmtId="0" fontId="4" fillId="2" borderId="0" xfId="1" applyFont="1" applyFill="1" applyBorder="1" applyAlignment="1">
      <alignment horizontal="center"/>
    </xf>
    <xf numFmtId="0" fontId="2" fillId="2" borderId="0" xfId="1" applyFont="1" applyFill="1" applyBorder="1" applyAlignment="1">
      <alignment horizontal="center"/>
    </xf>
    <xf numFmtId="0" fontId="0" fillId="0" borderId="0" xfId="0" applyAlignment="1">
      <alignment horizontal="center" wrapText="1"/>
    </xf>
    <xf numFmtId="0" fontId="0" fillId="0" borderId="0" xfId="0" applyAlignment="1">
      <alignment horizontal="left"/>
    </xf>
    <xf numFmtId="0" fontId="0" fillId="0" borderId="0" xfId="0" applyAlignment="1">
      <alignment wrapText="1"/>
    </xf>
    <xf numFmtId="0" fontId="0" fillId="0" borderId="0" xfId="0" applyAlignment="1">
      <alignment wrapText="1"/>
    </xf>
    <xf numFmtId="168" fontId="0" fillId="0" borderId="0" xfId="0" applyNumberFormat="1" applyFill="1" applyAlignment="1">
      <alignment horizontal="center" wrapText="1"/>
    </xf>
    <xf numFmtId="168" fontId="0" fillId="0" borderId="0" xfId="0" applyNumberFormat="1" applyAlignment="1">
      <alignment horizontal="center" wrapText="1"/>
    </xf>
    <xf numFmtId="0" fontId="0" fillId="0" borderId="0" xfId="0" applyAlignment="1">
      <alignment wrapText="1"/>
    </xf>
    <xf numFmtId="0" fontId="0" fillId="0" borderId="0" xfId="0" applyAlignment="1">
      <alignment horizontal="left"/>
    </xf>
    <xf numFmtId="14" fontId="0" fillId="0" borderId="0" xfId="0" applyNumberFormat="1" applyAlignment="1">
      <alignment horizontal="left"/>
    </xf>
    <xf numFmtId="0" fontId="0" fillId="0" borderId="0" xfId="0" applyAlignment="1">
      <alignment horizontal="left"/>
    </xf>
    <xf numFmtId="14" fontId="0" fillId="0" borderId="0" xfId="0" applyNumberFormat="1" applyAlignment="1">
      <alignment horizontal="left"/>
    </xf>
    <xf numFmtId="0" fontId="25" fillId="0" borderId="2" xfId="3" applyFont="1" applyFill="1" applyBorder="1" applyAlignment="1">
      <alignment horizontal="left"/>
    </xf>
    <xf numFmtId="0" fontId="25" fillId="0" borderId="2" xfId="1" applyFont="1" applyFill="1" applyBorder="1" applyAlignment="1">
      <alignment horizontal="left"/>
    </xf>
    <xf numFmtId="0" fontId="6" fillId="0" borderId="0" xfId="0" applyFont="1" applyAlignment="1">
      <alignment vertical="center"/>
    </xf>
    <xf numFmtId="0" fontId="4" fillId="9" borderId="2" xfId="3" applyFont="1" applyFill="1" applyBorder="1" applyAlignment="1">
      <alignment horizontal="center"/>
    </xf>
    <xf numFmtId="0" fontId="4" fillId="0" borderId="5" xfId="4" applyFont="1" applyFill="1" applyBorder="1" applyAlignment="1">
      <alignment horizontal="center" wrapText="1"/>
    </xf>
    <xf numFmtId="0" fontId="4" fillId="0" borderId="5" xfId="2" applyFont="1" applyFill="1" applyBorder="1" applyAlignment="1">
      <alignment horizontal="center" wrapText="1"/>
    </xf>
    <xf numFmtId="0" fontId="2" fillId="0" borderId="5" xfId="1" applyFont="1" applyFill="1" applyBorder="1" applyAlignment="1">
      <alignment horizontal="center" wrapText="1"/>
    </xf>
    <xf numFmtId="0" fontId="2" fillId="0" borderId="5" xfId="3" applyFont="1" applyFill="1" applyBorder="1" applyAlignment="1">
      <alignment horizontal="center" wrapText="1"/>
    </xf>
    <xf numFmtId="0" fontId="2" fillId="0" borderId="5" xfId="5" applyFont="1" applyFill="1" applyBorder="1" applyAlignment="1">
      <alignment horizontal="center" wrapText="1"/>
    </xf>
    <xf numFmtId="0" fontId="5" fillId="0" borderId="5" xfId="1" applyFont="1" applyFill="1" applyBorder="1" applyAlignment="1">
      <alignment horizontal="center" wrapText="1"/>
    </xf>
    <xf numFmtId="0" fontId="0" fillId="0" borderId="0" xfId="0" applyBorder="1" applyAlignment="1">
      <alignment horizontal="center"/>
    </xf>
    <xf numFmtId="0" fontId="0" fillId="0" borderId="0" xfId="0" applyBorder="1"/>
    <xf numFmtId="0" fontId="20" fillId="0" borderId="0" xfId="0" applyFont="1" applyBorder="1"/>
    <xf numFmtId="0" fontId="11" fillId="0" borderId="0" xfId="0" applyFont="1" applyBorder="1"/>
    <xf numFmtId="0" fontId="7" fillId="0" borderId="0" xfId="0" applyFont="1" applyFill="1" applyBorder="1"/>
    <xf numFmtId="0" fontId="8" fillId="0" borderId="0" xfId="3" applyFont="1" applyFill="1" applyBorder="1" applyAlignment="1">
      <alignment horizontal="center"/>
    </xf>
    <xf numFmtId="0" fontId="4" fillId="0" borderId="0" xfId="4" applyFont="1" applyFill="1" applyBorder="1" applyAlignment="1">
      <alignment horizontal="right" wrapText="1"/>
    </xf>
    <xf numFmtId="0" fontId="21" fillId="0" borderId="0" xfId="3" applyFont="1" applyFill="1" applyBorder="1" applyAlignment="1">
      <alignment horizontal="left"/>
    </xf>
    <xf numFmtId="0" fontId="4" fillId="0" borderId="0" xfId="2" applyFont="1" applyFill="1" applyBorder="1" applyAlignment="1">
      <alignment horizontal="right" wrapText="1"/>
    </xf>
    <xf numFmtId="0" fontId="8" fillId="0" borderId="0" xfId="3" applyFont="1" applyFill="1" applyBorder="1" applyAlignment="1">
      <alignment horizontal="left"/>
    </xf>
    <xf numFmtId="0" fontId="4" fillId="0" borderId="0" xfId="4" applyFont="1" applyFill="1" applyBorder="1" applyAlignment="1">
      <alignment horizontal="right"/>
    </xf>
    <xf numFmtId="0" fontId="2" fillId="0" borderId="0" xfId="3" applyFont="1" applyFill="1" applyBorder="1" applyAlignment="1">
      <alignment horizontal="right" wrapText="1"/>
    </xf>
    <xf numFmtId="0" fontId="2" fillId="0" borderId="0" xfId="1" applyFont="1" applyFill="1" applyBorder="1" applyAlignment="1">
      <alignment horizontal="right" wrapText="1"/>
    </xf>
    <xf numFmtId="0" fontId="4" fillId="2" borderId="3" xfId="1" applyFont="1" applyFill="1" applyBorder="1" applyAlignment="1">
      <alignment horizontal="center"/>
    </xf>
    <xf numFmtId="0" fontId="4" fillId="2" borderId="0" xfId="1" applyFont="1" applyFill="1" applyBorder="1" applyAlignment="1">
      <alignment horizontal="center"/>
    </xf>
    <xf numFmtId="0" fontId="2" fillId="2" borderId="0" xfId="1" applyFont="1" applyFill="1" applyBorder="1" applyAlignment="1">
      <alignment horizontal="center"/>
    </xf>
    <xf numFmtId="0" fontId="10" fillId="0" borderId="0" xfId="0" applyFont="1" applyAlignment="1">
      <alignment horizontal="left"/>
    </xf>
    <xf numFmtId="0" fontId="0" fillId="0" borderId="0" xfId="0" applyAlignment="1">
      <alignment horizontal="left"/>
    </xf>
    <xf numFmtId="0" fontId="9" fillId="3" borderId="0" xfId="0" applyFont="1" applyFill="1" applyAlignment="1">
      <alignment horizontal="center"/>
    </xf>
    <xf numFmtId="14" fontId="0" fillId="0" borderId="0" xfId="0" applyNumberFormat="1" applyAlignment="1">
      <alignment horizontal="left"/>
    </xf>
    <xf numFmtId="0" fontId="23" fillId="0" borderId="0" xfId="0" applyFont="1" applyAlignment="1">
      <alignment horizontal="center"/>
    </xf>
    <xf numFmtId="0" fontId="10" fillId="0" borderId="0" xfId="0" applyFont="1" applyAlignment="1">
      <alignment horizontal="center"/>
    </xf>
    <xf numFmtId="0" fontId="0" fillId="0" borderId="0" xfId="0" applyAlignment="1">
      <alignment horizontal="left" wrapText="1"/>
    </xf>
    <xf numFmtId="0" fontId="0" fillId="0" borderId="0" xfId="0" applyAlignment="1">
      <alignment horizontal="center"/>
    </xf>
  </cellXfs>
  <cellStyles count="6">
    <cellStyle name="Normal" xfId="0" builtinId="0"/>
    <cellStyle name="Normal_2nd measurements" xfId="3"/>
    <cellStyle name="Normal_2nd measurements 2" xfId="4"/>
    <cellStyle name="Normal_3rd measurements" xfId="5"/>
    <cellStyle name="Normal_Sheet1" xfId="1"/>
    <cellStyle name="Normal_Sheet1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Component Contribution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val>
            <c:numRef>
              <c:f>'OL Summary ASCLD-LAB format rev'!$J$8:$J$12</c:f>
              <c:numCache>
                <c:formatCode>0.0</c:formatCode>
                <c:ptCount val="5"/>
                <c:pt idx="0">
                  <c:v>85.956108098721032</c:v>
                </c:pt>
                <c:pt idx="1">
                  <c:v>13.884848222335675</c:v>
                </c:pt>
                <c:pt idx="2">
                  <c:v>8.3404478463459053E-2</c:v>
                </c:pt>
                <c:pt idx="3">
                  <c:v>4.2553305338499523E-4</c:v>
                </c:pt>
                <c:pt idx="4">
                  <c:v>7.5213667426463446E-2</c:v>
                </c:pt>
              </c:numCache>
            </c:numRef>
          </c:val>
          <c:extLst>
            <c:ext xmlns:c16="http://schemas.microsoft.com/office/drawing/2014/chart" uri="{C3380CC4-5D6E-409C-BE32-E72D297353CC}">
              <c16:uniqueId val="{00000000-33EE-4E16-8860-DB804F821D31}"/>
            </c:ext>
          </c:extLst>
        </c:ser>
        <c:dLbls>
          <c:showLegendKey val="0"/>
          <c:showVal val="0"/>
          <c:showCatName val="0"/>
          <c:showSerName val="0"/>
          <c:showPercent val="0"/>
          <c:showBubbleSize val="0"/>
        </c:dLbls>
        <c:gapWidth val="219"/>
        <c:overlap val="-27"/>
        <c:axId val="52464256"/>
        <c:axId val="48595328"/>
      </c:barChart>
      <c:catAx>
        <c:axId val="524642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8595328"/>
        <c:crosses val="autoZero"/>
        <c:auto val="1"/>
        <c:lblAlgn val="ctr"/>
        <c:lblOffset val="100"/>
        <c:noMultiLvlLbl val="0"/>
      </c:catAx>
      <c:valAx>
        <c:axId val="485953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4642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859011373578305"/>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'BL Summary ASCLD-LAB format rev'!$J$7</c:f>
              <c:strCache>
                <c:ptCount val="1"/>
                <c:pt idx="0">
                  <c:v>Component
Contribution
%</c:v>
                </c:pt>
              </c:strCache>
            </c:strRef>
          </c:tx>
          <c:spPr>
            <a:solidFill>
              <a:schemeClr val="accent1"/>
            </a:solidFill>
            <a:ln>
              <a:noFill/>
            </a:ln>
            <a:effectLst/>
          </c:spPr>
          <c:invertIfNegative val="0"/>
          <c:val>
            <c:numRef>
              <c:f>'BL Summary ASCLD-LAB format rev'!$J$8:$J$12</c:f>
              <c:numCache>
                <c:formatCode>0.0</c:formatCode>
                <c:ptCount val="5"/>
                <c:pt idx="0">
                  <c:v>64.75962665869254</c:v>
                </c:pt>
                <c:pt idx="1">
                  <c:v>34.874450264794909</c:v>
                </c:pt>
                <c:pt idx="2">
                  <c:v>0.20998324997836185</c:v>
                </c:pt>
                <c:pt idx="3">
                  <c:v>1.0713431121344992E-3</c:v>
                </c:pt>
                <c:pt idx="4">
                  <c:v>0.15486848342205542</c:v>
                </c:pt>
              </c:numCache>
            </c:numRef>
          </c:val>
          <c:extLst>
            <c:ext xmlns:c16="http://schemas.microsoft.com/office/drawing/2014/chart" uri="{C3380CC4-5D6E-409C-BE32-E72D297353CC}">
              <c16:uniqueId val="{00000000-3497-4927-AE22-CF1D52A4EA8D}"/>
            </c:ext>
          </c:extLst>
        </c:ser>
        <c:dLbls>
          <c:showLegendKey val="0"/>
          <c:showVal val="0"/>
          <c:showCatName val="0"/>
          <c:showSerName val="0"/>
          <c:showPercent val="0"/>
          <c:showBubbleSize val="0"/>
        </c:dLbls>
        <c:gapWidth val="219"/>
        <c:overlap val="-27"/>
        <c:axId val="49165056"/>
        <c:axId val="49166592"/>
      </c:barChart>
      <c:catAx>
        <c:axId val="49165056"/>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66592"/>
        <c:crosses val="autoZero"/>
        <c:auto val="1"/>
        <c:lblAlgn val="ctr"/>
        <c:lblOffset val="100"/>
        <c:noMultiLvlLbl val="0"/>
      </c:catAx>
      <c:valAx>
        <c:axId val="491665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91650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156210</xdr:colOff>
      <xdr:row>0</xdr:row>
      <xdr:rowOff>156210</xdr:rowOff>
    </xdr:from>
    <xdr:to>
      <xdr:col>10</xdr:col>
      <xdr:colOff>575310</xdr:colOff>
      <xdr:row>9</xdr:row>
      <xdr:rowOff>19050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56210" y="156210"/>
          <a:ext cx="7477125" cy="154876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t>Example</a:t>
          </a:r>
          <a:r>
            <a:rPr lang="en-US" sz="1200" b="1" baseline="0"/>
            <a:t> Spreadsheet for Calculating Uncertainty for Measurement of Overall Length and Barrel Length</a:t>
          </a:r>
        </a:p>
        <a:p>
          <a:r>
            <a:rPr lang="en-US" sz="1200" b="1" baseline="0">
              <a:solidFill>
                <a:srgbClr val="FF0000"/>
              </a:solidFill>
            </a:rPr>
            <a:t>Version: April 11, 2021</a:t>
          </a:r>
        </a:p>
        <a:p>
          <a:r>
            <a:rPr lang="en-US" sz="1100" b="0" baseline="0">
              <a:solidFill>
                <a:sysClr val="windowText" lastClr="000000"/>
              </a:solidFill>
            </a:rPr>
            <a:t>The spreadsheet begins on Sheet 1 with simulated data involving 80 measurements each for barrel length and overall length, shown in columns D and E.  The 80 measurements  include five participants taking  four measurements each on four firearms.  The calculations here yield a mean value for the overall length and barrel length of each firearm and </a:t>
          </a:r>
          <a:r>
            <a:rPr lang="en-US" sz="1100" b="0" baseline="0">
              <a:solidFill>
                <a:sysClr val="windowText" lastClr="000000"/>
              </a:solidFill>
              <a:effectLst/>
              <a:latin typeface="+mn-lt"/>
              <a:ea typeface="+mn-ea"/>
              <a:cs typeface="+mn-cs"/>
            </a:rPr>
            <a:t>a Type A standard uncertainty (Stdev) calculated from 80 measurements by all participants.  The four values of standard uncertainty are pooled to yield a value of statistical reproducibility for OL and BL measurements, shown in yellow.  These values are carried onto Sheets 2 and 3, respectively, as one component of a summary uncertainty budget tabulated in a format originally described by ASCLD/LAB.  </a:t>
          </a:r>
          <a:r>
            <a:rPr lang="en-US" sz="1100" b="0" baseline="0">
              <a:solidFill>
                <a:sysClr val="windowText" lastClr="000000"/>
              </a:solidFill>
            </a:rPr>
            <a:t> </a:t>
          </a:r>
        </a:p>
        <a:p>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123825</xdr:colOff>
      <xdr:row>6</xdr:row>
      <xdr:rowOff>26670</xdr:rowOff>
    </xdr:from>
    <xdr:to>
      <xdr:col>18</xdr:col>
      <xdr:colOff>428625</xdr:colOff>
      <xdr:row>11</xdr:row>
      <xdr:rowOff>114300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603250</xdr:colOff>
      <xdr:row>6</xdr:row>
      <xdr:rowOff>77787</xdr:rowOff>
    </xdr:from>
    <xdr:to>
      <xdr:col>18</xdr:col>
      <xdr:colOff>296863</xdr:colOff>
      <xdr:row>11</xdr:row>
      <xdr:rowOff>211137</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68"/>
  <sheetViews>
    <sheetView zoomScaleNormal="100" workbookViewId="0">
      <selection activeCell="N36" sqref="N36"/>
    </sheetView>
  </sheetViews>
  <sheetFormatPr defaultRowHeight="15" x14ac:dyDescent="0.25"/>
  <cols>
    <col min="1" max="1" width="10.28515625" style="4" customWidth="1"/>
    <col min="2" max="2" width="12.5703125" style="4" customWidth="1"/>
    <col min="3" max="3" width="13.5703125" style="4" customWidth="1"/>
    <col min="4" max="4" width="8.85546875" style="4" customWidth="1"/>
    <col min="5" max="5" width="8.85546875" style="4"/>
    <col min="6" max="6" width="12.7109375" style="4" customWidth="1"/>
    <col min="9" max="9" width="11.5703125" bestFit="1" customWidth="1"/>
  </cols>
  <sheetData>
    <row r="2" spans="1:15" x14ac:dyDescent="0.25">
      <c r="M2" s="43"/>
    </row>
    <row r="4" spans="1:15" x14ac:dyDescent="0.25">
      <c r="M4" s="43"/>
    </row>
    <row r="5" spans="1:15" x14ac:dyDescent="0.25">
      <c r="M5" s="43"/>
    </row>
    <row r="11" spans="1:15" x14ac:dyDescent="0.25">
      <c r="A11" s="1" t="s">
        <v>78</v>
      </c>
      <c r="B11" s="1" t="s">
        <v>0</v>
      </c>
      <c r="C11" s="1" t="s">
        <v>1</v>
      </c>
      <c r="D11" s="1" t="s">
        <v>2</v>
      </c>
      <c r="E11" s="1" t="s">
        <v>3</v>
      </c>
      <c r="F11" s="12" t="s">
        <v>4</v>
      </c>
      <c r="G11" s="84" t="s">
        <v>5</v>
      </c>
      <c r="H11" s="85"/>
      <c r="I11" s="45"/>
      <c r="J11" s="85" t="s">
        <v>6</v>
      </c>
      <c r="K11" s="86"/>
    </row>
    <row r="12" spans="1:15" x14ac:dyDescent="0.25">
      <c r="A12" s="49"/>
      <c r="B12" s="49"/>
      <c r="C12" s="49"/>
      <c r="D12" s="49"/>
      <c r="E12" s="49"/>
      <c r="F12" s="46" t="s">
        <v>7</v>
      </c>
      <c r="G12" s="48"/>
      <c r="H12" s="48"/>
      <c r="I12" s="45"/>
      <c r="J12" s="48"/>
      <c r="K12" s="49"/>
    </row>
    <row r="13" spans="1:15" x14ac:dyDescent="0.25">
      <c r="A13" s="2" t="s">
        <v>8</v>
      </c>
      <c r="B13" s="7">
        <v>42005</v>
      </c>
      <c r="C13" s="2">
        <v>11</v>
      </c>
      <c r="D13" s="2">
        <v>20.4375</v>
      </c>
      <c r="E13" s="2">
        <v>9.6875</v>
      </c>
      <c r="G13" s="16" t="s">
        <v>9</v>
      </c>
      <c r="H13" s="4" t="s">
        <v>10</v>
      </c>
      <c r="I13" s="4"/>
      <c r="J13" s="4" t="s">
        <v>9</v>
      </c>
      <c r="K13" s="4" t="s">
        <v>10</v>
      </c>
    </row>
    <row r="14" spans="1:15" x14ac:dyDescent="0.25">
      <c r="A14" s="2" t="s">
        <v>8</v>
      </c>
      <c r="B14" s="7">
        <v>42005</v>
      </c>
      <c r="C14" s="2">
        <v>22</v>
      </c>
      <c r="D14" s="8">
        <v>28.6875</v>
      </c>
      <c r="E14" s="8">
        <v>11.875</v>
      </c>
      <c r="G14" s="4"/>
      <c r="H14" s="4"/>
      <c r="I14" s="4"/>
      <c r="J14" s="4"/>
      <c r="K14" s="4"/>
      <c r="O14" s="44"/>
    </row>
    <row r="15" spans="1:15" x14ac:dyDescent="0.25">
      <c r="A15" s="3" t="s">
        <v>8</v>
      </c>
      <c r="B15" s="7">
        <v>42005</v>
      </c>
      <c r="C15" s="3">
        <v>33</v>
      </c>
      <c r="D15" s="8">
        <v>18.5</v>
      </c>
      <c r="E15" s="8">
        <v>12.25</v>
      </c>
      <c r="F15" s="4" t="s">
        <v>11</v>
      </c>
      <c r="G15" s="4">
        <f>AVERAGE(D13,D17,D21,D25,D29,D34,D38,D42,D46,D50,D55,D59,D63,D67,D71,D76,D80,D84,D88,D92)</f>
        <v>20.434374999999999</v>
      </c>
      <c r="H15" s="4">
        <f>STDEV(D13,D17,D21,D25,D29,D34,D38,D42,D46,D50,D55,D59,D63,D67,D71,D76,D80,D84,D88,D92)</f>
        <v>2.4627153926637887E-2</v>
      </c>
      <c r="I15" s="4"/>
      <c r="J15" s="4">
        <f>AVERAGE(E13,E17,E21,E25,E29,E34,E38,E42,E46,E50,E55,E59,E63,E67,E71,E76,E80,E84,E88,E92)</f>
        <v>9.734375</v>
      </c>
      <c r="K15" s="4">
        <f>STDEV(E13,E17,E21,E25,E29,E34,E38,E42,E46,E50,E55,E59,E63,E67,E71,E76,E80,E71,E84,E88,E92)</f>
        <v>2.8931878117892232E-2</v>
      </c>
    </row>
    <row r="16" spans="1:15" x14ac:dyDescent="0.25">
      <c r="A16" s="2" t="s">
        <v>8</v>
      </c>
      <c r="B16" s="7">
        <v>42005</v>
      </c>
      <c r="C16" s="2">
        <v>44</v>
      </c>
      <c r="D16" s="8">
        <v>20.1875</v>
      </c>
      <c r="E16" s="8">
        <v>13.625</v>
      </c>
      <c r="G16" s="4"/>
      <c r="H16" s="4"/>
      <c r="I16" s="4"/>
      <c r="J16" s="4"/>
      <c r="K16" s="4"/>
    </row>
    <row r="17" spans="1:11" x14ac:dyDescent="0.25">
      <c r="A17" s="3" t="s">
        <v>12</v>
      </c>
      <c r="B17" s="7">
        <v>42005</v>
      </c>
      <c r="C17" s="3">
        <v>11</v>
      </c>
      <c r="D17" s="3">
        <v>20.4375</v>
      </c>
      <c r="E17" s="3">
        <v>9.75</v>
      </c>
      <c r="F17" s="4" t="s">
        <v>13</v>
      </c>
      <c r="G17" s="4">
        <f>AVERAGE(D14,D18,D22,D26,D30,D35,D39,D43,D47,D51,D56,D60,D64,D68,D72,D73,D77,D81,D85,D89)</f>
        <v>28.681249999999999</v>
      </c>
      <c r="H17" s="4">
        <f>STDEV(D14,D18,D22,D26,D30,D35,D39,D43,D47,D51,D56,D60,D64,D68,D72,D73,D77,D81,D85,D89)</f>
        <v>2.7950849718747377E-2</v>
      </c>
      <c r="I17" s="21" t="s">
        <v>14</v>
      </c>
      <c r="J17" s="4">
        <f>AVERAGE(E14,E18,E22,E26,E30,E35,E39,E43,E47,E51,E56,E60,E64,E68,E72,E73,E77,E81,E85,E89)</f>
        <v>11.028124999999999</v>
      </c>
      <c r="K17" s="4">
        <f>STDEV(E14,E18,E22,E26,E30,E35,E39,E43,E47,E51,E56,E60,E64,E68,E72,E73,E77,E81,E85,E89)</f>
        <v>0.20122466332827826</v>
      </c>
    </row>
    <row r="18" spans="1:11" x14ac:dyDescent="0.25">
      <c r="A18" s="3" t="s">
        <v>12</v>
      </c>
      <c r="B18" s="7">
        <v>42005</v>
      </c>
      <c r="C18" s="2">
        <v>22</v>
      </c>
      <c r="D18" s="8">
        <v>28.6875</v>
      </c>
      <c r="E18" s="8">
        <v>11</v>
      </c>
      <c r="G18" s="4"/>
      <c r="H18" s="4"/>
      <c r="I18" s="4"/>
      <c r="J18" s="4"/>
      <c r="K18" s="4"/>
    </row>
    <row r="19" spans="1:11" x14ac:dyDescent="0.25">
      <c r="A19" s="3" t="s">
        <v>12</v>
      </c>
      <c r="B19" s="7">
        <v>42005</v>
      </c>
      <c r="C19" s="3">
        <v>33</v>
      </c>
      <c r="D19" s="9">
        <v>18.5</v>
      </c>
      <c r="E19" s="9">
        <v>12.25</v>
      </c>
      <c r="F19" s="4" t="s">
        <v>15</v>
      </c>
      <c r="G19" s="4">
        <f>AVERAGE(D15,D19,D23,D27,D31,D36,D40,D44,D48,D52,D53,D57,D61,D65,D69,D74,D78,D82,D86,D90)</f>
        <v>18.712499999999999</v>
      </c>
      <c r="H19" s="4">
        <f>STDEV(D15,D19,D23,D27,D31,D36,D40,D44,D48,D52,D53,D57,D61,D65,D69,D74,D78,D82,D86,D90)</f>
        <v>7.6948376406386576E-2</v>
      </c>
      <c r="I19" s="4"/>
      <c r="J19" s="4">
        <f>AVERAGE(E15,E19,E23,E27,E31,E36,E40,E44,E48,E52,E53,E57,E61,E65,E69,E74,E78,E82,E86,E90)</f>
        <v>12.25</v>
      </c>
      <c r="K19" s="4">
        <f>STDEV(E15,E19,E23,E27,E31,E36,E40,E44,E48,E52,E53,E57,E61,E65,E69,E74,E78,E82,E86,E90)</f>
        <v>2.0277677641345318E-2</v>
      </c>
    </row>
    <row r="20" spans="1:11" x14ac:dyDescent="0.25">
      <c r="A20" s="3" t="s">
        <v>12</v>
      </c>
      <c r="B20" s="7">
        <v>42005</v>
      </c>
      <c r="C20" s="2">
        <v>44</v>
      </c>
      <c r="D20" s="9">
        <v>20.25</v>
      </c>
      <c r="E20" s="9">
        <v>13.5625</v>
      </c>
      <c r="G20" s="4"/>
      <c r="H20" s="4"/>
      <c r="I20" s="4"/>
      <c r="J20" s="4"/>
      <c r="K20" s="4"/>
    </row>
    <row r="21" spans="1:11" x14ac:dyDescent="0.25">
      <c r="A21" s="3" t="s">
        <v>16</v>
      </c>
      <c r="B21" s="7">
        <v>42005</v>
      </c>
      <c r="C21" s="3">
        <v>11</v>
      </c>
      <c r="D21" s="3">
        <v>20.4375</v>
      </c>
      <c r="E21" s="3">
        <v>9.6875</v>
      </c>
      <c r="F21" s="4" t="s">
        <v>17</v>
      </c>
      <c r="G21" s="4">
        <f>AVERAGE(D16,D20,D24,D28,D32,D37,D41,D45,D49,D54,D58,D62,D66,D70,D75,D79,D83,D87,D91)</f>
        <v>20.233552631578949</v>
      </c>
      <c r="H21" s="4">
        <f>STDEV(D16,D20,D24,D28,D32,D33,D37,D41,D45,D49,D54,D58,D62,D66,D70,D75,D79,D83,D87,D91)</f>
        <v>2.7766353644957456E-2</v>
      </c>
      <c r="I21" s="4"/>
      <c r="J21" s="4">
        <f>AVERAGE(E16,E20,E24,E28,E32,E37,E41,E45,E49,E54,E58,E62,E66,E70,E75,E79,E83,E87,E91)</f>
        <v>13.618421052631579</v>
      </c>
      <c r="K21" s="4">
        <f>STDEV(E16,E20,E24,E28,E32,E33,E37,E41,E45,E49,E54,E58,E62,E66,E70,E75,E79,E83,E87,E91)</f>
        <v>1.9237094101596644E-2</v>
      </c>
    </row>
    <row r="22" spans="1:11" x14ac:dyDescent="0.25">
      <c r="A22" s="3" t="s">
        <v>16</v>
      </c>
      <c r="B22" s="7">
        <v>42005</v>
      </c>
      <c r="C22" s="2">
        <v>22</v>
      </c>
      <c r="D22" s="9">
        <v>28.6875</v>
      </c>
      <c r="E22" s="9">
        <v>11</v>
      </c>
      <c r="G22" s="4"/>
      <c r="H22" s="4"/>
      <c r="I22" s="4"/>
      <c r="J22" s="4"/>
      <c r="K22" s="4"/>
    </row>
    <row r="23" spans="1:11" x14ac:dyDescent="0.25">
      <c r="A23" s="3" t="s">
        <v>16</v>
      </c>
      <c r="B23" s="7">
        <v>42005</v>
      </c>
      <c r="C23" s="3">
        <v>33</v>
      </c>
      <c r="D23" s="8">
        <v>18.6875</v>
      </c>
      <c r="E23" s="8">
        <v>12.25</v>
      </c>
      <c r="F23" s="4" t="s">
        <v>18</v>
      </c>
      <c r="G23" t="s">
        <v>19</v>
      </c>
      <c r="H23" s="4"/>
      <c r="I23" s="4"/>
      <c r="J23" s="4">
        <f>AVERAGE(E18,E22,E26,E30,E35,E39,E43,E47,E51,E56,E60,E64,E68,E72,E73,E77,E81,E85,E89)</f>
        <v>10.983552631578947</v>
      </c>
      <c r="K23" s="4">
        <f>STDEV(E18,E22,E26,E30,E35,E39,E43,E47,E51,E56,E60,E64,E68,E72,E73,E77,E81,E85,E89)</f>
        <v>2.8275870522429008E-2</v>
      </c>
    </row>
    <row r="24" spans="1:11" x14ac:dyDescent="0.25">
      <c r="A24" s="3" t="s">
        <v>16</v>
      </c>
      <c r="B24" s="7">
        <v>42005</v>
      </c>
      <c r="C24" s="2">
        <v>44</v>
      </c>
      <c r="D24" s="8">
        <v>20.1875</v>
      </c>
      <c r="E24" s="8">
        <v>13.625</v>
      </c>
      <c r="G24" t="s">
        <v>20</v>
      </c>
      <c r="H24" s="14"/>
      <c r="I24" s="14"/>
    </row>
    <row r="25" spans="1:11" x14ac:dyDescent="0.25">
      <c r="A25" s="2" t="s">
        <v>21</v>
      </c>
      <c r="B25" s="7">
        <v>42005</v>
      </c>
      <c r="C25" s="2">
        <v>11</v>
      </c>
      <c r="D25" s="2">
        <v>20.4375</v>
      </c>
      <c r="E25" s="2">
        <v>9.75</v>
      </c>
      <c r="G25" s="20" t="s">
        <v>22</v>
      </c>
      <c r="H25" s="15"/>
      <c r="I25" s="14"/>
    </row>
    <row r="26" spans="1:11" x14ac:dyDescent="0.25">
      <c r="A26" s="2" t="s">
        <v>21</v>
      </c>
      <c r="B26" s="7">
        <v>42005</v>
      </c>
      <c r="C26" s="3">
        <v>22</v>
      </c>
      <c r="D26" s="8">
        <v>28.5625</v>
      </c>
      <c r="E26" s="8">
        <v>10.9375</v>
      </c>
      <c r="G26" t="s">
        <v>23</v>
      </c>
      <c r="H26" s="17"/>
      <c r="I26" s="15"/>
    </row>
    <row r="27" spans="1:11" x14ac:dyDescent="0.25">
      <c r="A27" s="2" t="s">
        <v>21</v>
      </c>
      <c r="B27" s="7">
        <v>42005</v>
      </c>
      <c r="C27" s="2">
        <v>33</v>
      </c>
      <c r="D27" s="9">
        <v>18.6875</v>
      </c>
      <c r="E27" s="9">
        <v>12.25</v>
      </c>
      <c r="G27" s="13"/>
      <c r="H27" s="15"/>
      <c r="I27" s="14"/>
    </row>
    <row r="28" spans="1:11" x14ac:dyDescent="0.25">
      <c r="A28" s="2" t="s">
        <v>21</v>
      </c>
      <c r="B28" s="7">
        <v>42005</v>
      </c>
      <c r="C28" s="3">
        <v>44</v>
      </c>
      <c r="D28" s="9">
        <v>20.25</v>
      </c>
      <c r="E28" s="9">
        <v>13.625</v>
      </c>
      <c r="H28" s="17" t="s">
        <v>24</v>
      </c>
      <c r="I28" s="47"/>
      <c r="K28" s="21" t="s">
        <v>25</v>
      </c>
    </row>
    <row r="29" spans="1:11" x14ac:dyDescent="0.25">
      <c r="A29" s="2" t="s">
        <v>26</v>
      </c>
      <c r="B29" s="7">
        <v>42005</v>
      </c>
      <c r="C29" s="2">
        <v>11</v>
      </c>
      <c r="D29" s="2">
        <v>20.4375</v>
      </c>
      <c r="E29" s="2">
        <v>9.75</v>
      </c>
      <c r="G29" s="18"/>
      <c r="H29" s="64">
        <f>SQRT((H15^2 + H17^2 + H19^2 + H21^2)/4)</f>
        <v>4.4943769692923255E-2</v>
      </c>
      <c r="I29" s="19"/>
      <c r="J29" s="19"/>
      <c r="K29" s="64">
        <f>SQRT((K15^2 + K23^2 + K19^2 + K21^2)/4)</f>
        <v>2.458570939199102E-2</v>
      </c>
    </row>
    <row r="30" spans="1:11" x14ac:dyDescent="0.25">
      <c r="A30" s="2" t="s">
        <v>26</v>
      </c>
      <c r="B30" s="7">
        <v>42005</v>
      </c>
      <c r="C30" s="3">
        <v>22</v>
      </c>
      <c r="D30" s="9">
        <v>28.6875</v>
      </c>
      <c r="E30" s="9">
        <v>11</v>
      </c>
    </row>
    <row r="31" spans="1:11" x14ac:dyDescent="0.25">
      <c r="A31" s="2" t="s">
        <v>26</v>
      </c>
      <c r="B31" s="7">
        <v>42005</v>
      </c>
      <c r="C31" s="2">
        <v>33</v>
      </c>
      <c r="D31" s="8">
        <v>18.6875</v>
      </c>
      <c r="E31" s="8">
        <v>12.25</v>
      </c>
      <c r="G31" t="s">
        <v>79</v>
      </c>
      <c r="J31" t="s">
        <v>80</v>
      </c>
    </row>
    <row r="32" spans="1:11" x14ac:dyDescent="0.25">
      <c r="A32" s="2" t="s">
        <v>26</v>
      </c>
      <c r="B32" s="7">
        <v>42005</v>
      </c>
      <c r="C32" s="3">
        <v>44</v>
      </c>
      <c r="D32" s="8">
        <v>20.1875</v>
      </c>
      <c r="E32" s="8">
        <v>13.625</v>
      </c>
      <c r="I32" s="4"/>
    </row>
    <row r="33" spans="1:12" x14ac:dyDescent="0.25">
      <c r="A33" s="3" t="s">
        <v>12</v>
      </c>
      <c r="B33" s="7">
        <v>42006</v>
      </c>
      <c r="C33" s="4">
        <v>44</v>
      </c>
      <c r="D33" s="9">
        <v>20.25</v>
      </c>
      <c r="E33" s="9">
        <v>13.625</v>
      </c>
      <c r="G33" s="61" t="s">
        <v>27</v>
      </c>
    </row>
    <row r="34" spans="1:12" x14ac:dyDescent="0.25">
      <c r="A34" s="3" t="s">
        <v>12</v>
      </c>
      <c r="B34" s="10">
        <v>42006</v>
      </c>
      <c r="C34" s="2">
        <v>11</v>
      </c>
      <c r="D34" s="3">
        <v>20.4375</v>
      </c>
      <c r="E34" s="3">
        <v>9.6875</v>
      </c>
      <c r="G34" s="62" t="s">
        <v>28</v>
      </c>
    </row>
    <row r="35" spans="1:12" x14ac:dyDescent="0.25">
      <c r="A35" s="3" t="s">
        <v>12</v>
      </c>
      <c r="B35" s="7">
        <v>42006</v>
      </c>
      <c r="C35" s="2">
        <v>22</v>
      </c>
      <c r="D35" s="8">
        <v>28.6875</v>
      </c>
      <c r="E35" s="8">
        <v>11</v>
      </c>
      <c r="G35" s="63" t="s">
        <v>29</v>
      </c>
      <c r="I35" s="4"/>
      <c r="J35" s="42"/>
    </row>
    <row r="36" spans="1:12" x14ac:dyDescent="0.25">
      <c r="A36" s="3" t="s">
        <v>12</v>
      </c>
      <c r="B36" s="10">
        <v>42006</v>
      </c>
      <c r="C36" s="3">
        <v>33</v>
      </c>
      <c r="D36" s="9">
        <v>18.6875</v>
      </c>
      <c r="E36" s="65">
        <v>12.25</v>
      </c>
      <c r="F36" s="71"/>
      <c r="G36" s="72"/>
      <c r="H36" s="72"/>
      <c r="I36" s="72"/>
      <c r="J36" s="73"/>
      <c r="K36" s="72"/>
      <c r="L36" s="72"/>
    </row>
    <row r="37" spans="1:12" x14ac:dyDescent="0.25">
      <c r="A37" s="3" t="s">
        <v>16</v>
      </c>
      <c r="B37" s="7">
        <v>42007</v>
      </c>
      <c r="C37" s="4">
        <v>44</v>
      </c>
      <c r="D37" s="8">
        <v>20.25</v>
      </c>
      <c r="E37" s="66">
        <v>13.625</v>
      </c>
      <c r="F37" s="71"/>
      <c r="G37" s="72"/>
      <c r="H37" s="72"/>
      <c r="I37" s="72"/>
      <c r="J37" s="72"/>
      <c r="K37" s="72"/>
      <c r="L37" s="73"/>
    </row>
    <row r="38" spans="1:12" x14ac:dyDescent="0.25">
      <c r="A38" s="3" t="s">
        <v>16</v>
      </c>
      <c r="B38" s="7">
        <v>42007</v>
      </c>
      <c r="C38" s="2">
        <v>11</v>
      </c>
      <c r="D38" s="2">
        <v>20.4375</v>
      </c>
      <c r="E38" s="67">
        <v>9.75</v>
      </c>
      <c r="F38" s="71"/>
      <c r="G38" s="74"/>
      <c r="H38" s="72"/>
      <c r="I38" s="72"/>
      <c r="J38" s="72"/>
      <c r="K38" s="72"/>
      <c r="L38" s="72"/>
    </row>
    <row r="39" spans="1:12" x14ac:dyDescent="0.25">
      <c r="A39" s="3" t="s">
        <v>16</v>
      </c>
      <c r="B39" s="7">
        <v>42007</v>
      </c>
      <c r="C39" s="3">
        <v>22</v>
      </c>
      <c r="D39" s="9">
        <v>28.6875</v>
      </c>
      <c r="E39" s="65">
        <v>11</v>
      </c>
      <c r="F39" s="71"/>
      <c r="G39" s="72"/>
      <c r="H39" s="75"/>
      <c r="I39" s="72"/>
      <c r="J39" s="72"/>
      <c r="K39" s="75"/>
      <c r="L39" s="74"/>
    </row>
    <row r="40" spans="1:12" x14ac:dyDescent="0.25">
      <c r="A40" s="3" t="s">
        <v>16</v>
      </c>
      <c r="B40" s="7">
        <v>42007</v>
      </c>
      <c r="C40" s="2">
        <v>33</v>
      </c>
      <c r="D40" s="8">
        <v>18.75</v>
      </c>
      <c r="E40" s="66">
        <v>12.25</v>
      </c>
      <c r="F40" s="71"/>
      <c r="G40" s="72"/>
      <c r="H40" s="72"/>
      <c r="I40" s="72"/>
      <c r="J40" s="72"/>
      <c r="K40" s="72"/>
      <c r="L40" s="72"/>
    </row>
    <row r="41" spans="1:12" x14ac:dyDescent="0.25">
      <c r="A41" s="2" t="s">
        <v>21</v>
      </c>
      <c r="B41" s="10">
        <v>42008</v>
      </c>
      <c r="C41" s="4">
        <v>44</v>
      </c>
      <c r="D41" s="9">
        <v>20.25</v>
      </c>
      <c r="E41" s="65">
        <v>13.625</v>
      </c>
      <c r="F41" s="71"/>
      <c r="G41" s="72"/>
      <c r="H41" s="76"/>
      <c r="I41" s="77"/>
      <c r="J41" s="72"/>
      <c r="K41" s="72"/>
      <c r="L41" s="72"/>
    </row>
    <row r="42" spans="1:12" x14ac:dyDescent="0.25">
      <c r="A42" s="2" t="s">
        <v>21</v>
      </c>
      <c r="B42" s="7">
        <v>42008</v>
      </c>
      <c r="C42" s="3">
        <v>11</v>
      </c>
      <c r="D42" s="2">
        <v>20.5</v>
      </c>
      <c r="E42" s="67">
        <v>9.75</v>
      </c>
      <c r="F42" s="71"/>
      <c r="G42" s="78"/>
      <c r="H42" s="72"/>
      <c r="I42" s="79"/>
      <c r="J42" s="72"/>
      <c r="K42" s="72"/>
      <c r="L42" s="72"/>
    </row>
    <row r="43" spans="1:12" x14ac:dyDescent="0.25">
      <c r="A43" s="2" t="s">
        <v>21</v>
      </c>
      <c r="B43" s="10">
        <v>42008</v>
      </c>
      <c r="C43" s="2">
        <v>22</v>
      </c>
      <c r="D43" s="8">
        <v>28.6875</v>
      </c>
      <c r="E43" s="66">
        <v>11</v>
      </c>
      <c r="F43" s="71"/>
      <c r="G43" s="73"/>
      <c r="H43" s="72"/>
      <c r="I43" s="80"/>
      <c r="J43" s="72"/>
      <c r="K43" s="72"/>
      <c r="L43" s="72"/>
    </row>
    <row r="44" spans="1:12" x14ac:dyDescent="0.25">
      <c r="A44" s="2" t="s">
        <v>21</v>
      </c>
      <c r="B44" s="7">
        <v>42008</v>
      </c>
      <c r="C44" s="3">
        <v>33</v>
      </c>
      <c r="D44" s="9">
        <v>18.75</v>
      </c>
      <c r="E44" s="65">
        <v>12.25</v>
      </c>
      <c r="F44" s="71"/>
      <c r="G44" s="73"/>
      <c r="H44" s="81"/>
      <c r="I44" s="79"/>
      <c r="J44" s="72"/>
      <c r="K44" s="72"/>
      <c r="L44" s="72"/>
    </row>
    <row r="45" spans="1:12" x14ac:dyDescent="0.25">
      <c r="A45" s="2" t="s">
        <v>26</v>
      </c>
      <c r="B45" s="7">
        <v>42009</v>
      </c>
      <c r="C45" s="4">
        <v>44</v>
      </c>
      <c r="D45" s="8">
        <v>20.25</v>
      </c>
      <c r="E45" s="66">
        <v>13.625</v>
      </c>
      <c r="F45" s="71"/>
      <c r="G45" s="73"/>
      <c r="H45" s="79"/>
      <c r="I45" s="77"/>
      <c r="J45" s="72"/>
      <c r="K45" s="72"/>
      <c r="L45" s="72"/>
    </row>
    <row r="46" spans="1:12" x14ac:dyDescent="0.25">
      <c r="A46" s="2" t="s">
        <v>26</v>
      </c>
      <c r="B46" s="10">
        <v>42009</v>
      </c>
      <c r="C46" s="2">
        <v>11</v>
      </c>
      <c r="D46" s="3">
        <v>20.4375</v>
      </c>
      <c r="E46" s="68">
        <v>9.6875</v>
      </c>
      <c r="F46" s="71"/>
      <c r="G46" s="72"/>
      <c r="H46" s="77"/>
      <c r="I46" s="79"/>
      <c r="J46" s="72"/>
      <c r="K46" s="72"/>
      <c r="L46" s="72"/>
    </row>
    <row r="47" spans="1:12" x14ac:dyDescent="0.25">
      <c r="A47" s="2" t="s">
        <v>26</v>
      </c>
      <c r="B47" s="7">
        <v>42009</v>
      </c>
      <c r="C47" s="2">
        <v>22</v>
      </c>
      <c r="D47" s="9">
        <v>28.6875</v>
      </c>
      <c r="E47" s="65">
        <v>10.9375</v>
      </c>
      <c r="F47" s="71"/>
      <c r="G47" s="72"/>
      <c r="H47" s="79"/>
      <c r="I47" s="79"/>
      <c r="J47" s="72"/>
      <c r="K47" s="72"/>
      <c r="L47" s="72"/>
    </row>
    <row r="48" spans="1:12" x14ac:dyDescent="0.25">
      <c r="A48" s="2" t="s">
        <v>26</v>
      </c>
      <c r="B48" s="10">
        <v>42009</v>
      </c>
      <c r="C48" s="3">
        <v>33</v>
      </c>
      <c r="D48" s="3">
        <v>18.75</v>
      </c>
      <c r="E48" s="68">
        <v>12.25</v>
      </c>
      <c r="F48" s="71"/>
      <c r="G48" s="72"/>
      <c r="H48" s="77"/>
      <c r="I48" s="77"/>
      <c r="J48" s="72"/>
      <c r="K48" s="72"/>
      <c r="L48" s="72"/>
    </row>
    <row r="49" spans="1:12" x14ac:dyDescent="0.25">
      <c r="A49" s="2" t="s">
        <v>8</v>
      </c>
      <c r="B49" s="7">
        <v>42010</v>
      </c>
      <c r="C49" s="4">
        <v>44</v>
      </c>
      <c r="D49" s="9">
        <v>20.25</v>
      </c>
      <c r="E49" s="65">
        <v>13.625</v>
      </c>
      <c r="F49" s="71"/>
      <c r="G49" s="72"/>
      <c r="H49" s="79"/>
      <c r="I49" s="79"/>
      <c r="J49" s="72"/>
      <c r="K49" s="72"/>
      <c r="L49" s="72"/>
    </row>
    <row r="50" spans="1:12" x14ac:dyDescent="0.25">
      <c r="A50" s="2" t="s">
        <v>8</v>
      </c>
      <c r="B50" s="10">
        <v>42010</v>
      </c>
      <c r="C50" s="2">
        <v>11</v>
      </c>
      <c r="D50" s="3">
        <v>20.4375</v>
      </c>
      <c r="E50" s="68">
        <v>9.75</v>
      </c>
      <c r="F50" s="71"/>
      <c r="G50" s="72"/>
      <c r="H50" s="79"/>
      <c r="I50" s="77"/>
      <c r="J50" s="72"/>
      <c r="K50" s="72"/>
      <c r="L50" s="72"/>
    </row>
    <row r="51" spans="1:12" x14ac:dyDescent="0.25">
      <c r="A51" s="2" t="s">
        <v>8</v>
      </c>
      <c r="B51" s="7">
        <v>42010</v>
      </c>
      <c r="C51" s="2">
        <v>22</v>
      </c>
      <c r="D51" s="8">
        <v>28.6875</v>
      </c>
      <c r="E51" s="66">
        <v>10.9375</v>
      </c>
      <c r="F51" s="71"/>
      <c r="G51" s="72"/>
      <c r="H51" s="72"/>
      <c r="I51" s="72"/>
      <c r="J51" s="72"/>
      <c r="K51" s="72"/>
      <c r="L51" s="72"/>
    </row>
    <row r="52" spans="1:12" x14ac:dyDescent="0.25">
      <c r="A52" s="2" t="s">
        <v>8</v>
      </c>
      <c r="B52" s="10">
        <v>42010</v>
      </c>
      <c r="C52" s="2">
        <v>33</v>
      </c>
      <c r="D52" s="8">
        <v>18.75</v>
      </c>
      <c r="E52" s="66">
        <v>12.25</v>
      </c>
      <c r="F52" s="71"/>
      <c r="G52" s="72"/>
      <c r="H52" s="72"/>
      <c r="I52" s="72"/>
      <c r="J52" s="72"/>
      <c r="K52" s="72"/>
      <c r="L52" s="72"/>
    </row>
    <row r="53" spans="1:12" x14ac:dyDescent="0.25">
      <c r="A53" s="2" t="s">
        <v>8</v>
      </c>
      <c r="B53" s="10">
        <v>42012</v>
      </c>
      <c r="C53" s="4">
        <v>33</v>
      </c>
      <c r="D53" s="9">
        <v>18.75</v>
      </c>
      <c r="E53" s="65">
        <v>12.25</v>
      </c>
      <c r="F53" s="71"/>
      <c r="G53" s="72"/>
      <c r="H53" s="72"/>
      <c r="I53" s="72"/>
      <c r="J53" s="72"/>
      <c r="K53" s="72"/>
      <c r="L53" s="72"/>
    </row>
    <row r="54" spans="1:12" x14ac:dyDescent="0.25">
      <c r="A54" s="2" t="s">
        <v>8</v>
      </c>
      <c r="B54" s="10">
        <v>42013</v>
      </c>
      <c r="C54" s="2">
        <v>44</v>
      </c>
      <c r="D54" s="8">
        <v>20.25</v>
      </c>
      <c r="E54" s="66">
        <v>13.625</v>
      </c>
      <c r="F54" s="71"/>
      <c r="G54" s="72"/>
      <c r="H54" s="72"/>
      <c r="I54" s="72"/>
      <c r="J54" s="72"/>
      <c r="K54" s="72"/>
      <c r="L54" s="72"/>
    </row>
    <row r="55" spans="1:12" x14ac:dyDescent="0.25">
      <c r="A55" s="2" t="s">
        <v>8</v>
      </c>
      <c r="B55" s="10">
        <v>42014</v>
      </c>
      <c r="C55" s="3">
        <v>11</v>
      </c>
      <c r="D55" s="3">
        <v>20.4375</v>
      </c>
      <c r="E55" s="68">
        <v>9.75</v>
      </c>
      <c r="F55" s="71"/>
      <c r="G55" s="72"/>
      <c r="H55" s="72"/>
      <c r="I55" s="72"/>
      <c r="J55" s="72"/>
      <c r="K55" s="72"/>
      <c r="L55" s="72"/>
    </row>
    <row r="56" spans="1:12" x14ac:dyDescent="0.25">
      <c r="A56" s="2" t="s">
        <v>8</v>
      </c>
      <c r="B56" s="10">
        <v>42015</v>
      </c>
      <c r="C56" s="2">
        <v>22</v>
      </c>
      <c r="D56" s="9">
        <v>28.6875</v>
      </c>
      <c r="E56" s="65">
        <v>11</v>
      </c>
      <c r="F56" s="71"/>
      <c r="G56" s="72"/>
      <c r="H56" s="72"/>
      <c r="I56" s="72"/>
      <c r="J56" s="72"/>
      <c r="K56" s="72"/>
      <c r="L56" s="72"/>
    </row>
    <row r="57" spans="1:12" x14ac:dyDescent="0.25">
      <c r="A57" s="2" t="s">
        <v>26</v>
      </c>
      <c r="B57" s="10">
        <v>42012</v>
      </c>
      <c r="C57" s="4">
        <v>33</v>
      </c>
      <c r="D57" s="8">
        <v>18.75</v>
      </c>
      <c r="E57" s="66">
        <v>12.25</v>
      </c>
      <c r="F57" s="71"/>
      <c r="G57" s="72"/>
      <c r="H57" s="72"/>
      <c r="I57" s="72"/>
      <c r="J57" s="72"/>
      <c r="K57" s="72"/>
      <c r="L57" s="72"/>
    </row>
    <row r="58" spans="1:12" x14ac:dyDescent="0.25">
      <c r="A58" s="2" t="s">
        <v>26</v>
      </c>
      <c r="B58" s="10">
        <v>42013</v>
      </c>
      <c r="C58" s="5">
        <v>44</v>
      </c>
      <c r="D58" s="9">
        <v>20.25</v>
      </c>
      <c r="E58" s="65">
        <v>13.625</v>
      </c>
      <c r="F58" s="71"/>
      <c r="G58" s="72"/>
      <c r="H58" s="72"/>
      <c r="I58" s="72"/>
      <c r="J58" s="72"/>
      <c r="K58" s="72"/>
      <c r="L58" s="72"/>
    </row>
    <row r="59" spans="1:12" x14ac:dyDescent="0.25">
      <c r="A59" s="2" t="s">
        <v>26</v>
      </c>
      <c r="B59" s="10">
        <v>42014</v>
      </c>
      <c r="C59" s="5">
        <v>11</v>
      </c>
      <c r="D59" s="5">
        <v>20.4375</v>
      </c>
      <c r="E59" s="69">
        <v>9.75</v>
      </c>
      <c r="F59" s="71"/>
      <c r="G59" s="72"/>
      <c r="H59" s="72"/>
      <c r="I59" s="72"/>
      <c r="J59" s="72"/>
      <c r="K59" s="72"/>
      <c r="L59" s="72"/>
    </row>
    <row r="60" spans="1:12" x14ac:dyDescent="0.25">
      <c r="A60" s="2" t="s">
        <v>26</v>
      </c>
      <c r="B60" s="10">
        <v>42015</v>
      </c>
      <c r="C60" s="5">
        <v>22</v>
      </c>
      <c r="D60" s="8">
        <v>28.6875</v>
      </c>
      <c r="E60" s="66">
        <v>11</v>
      </c>
      <c r="F60" s="71"/>
      <c r="G60" s="82"/>
      <c r="H60" s="72"/>
      <c r="I60" s="72"/>
      <c r="J60" s="72"/>
      <c r="K60" s="72"/>
      <c r="L60" s="72"/>
    </row>
    <row r="61" spans="1:12" x14ac:dyDescent="0.25">
      <c r="A61" s="2" t="s">
        <v>21</v>
      </c>
      <c r="B61" s="10">
        <v>42012</v>
      </c>
      <c r="C61" s="4">
        <v>33</v>
      </c>
      <c r="D61" s="9">
        <v>18.75</v>
      </c>
      <c r="E61" s="65">
        <v>12.25</v>
      </c>
      <c r="F61" s="71"/>
      <c r="G61" s="72"/>
      <c r="H61" s="72"/>
      <c r="I61" s="72"/>
      <c r="J61" s="72"/>
      <c r="K61" s="72"/>
      <c r="L61" s="72"/>
    </row>
    <row r="62" spans="1:12" x14ac:dyDescent="0.25">
      <c r="A62" s="2" t="s">
        <v>21</v>
      </c>
      <c r="B62" s="10">
        <v>42013</v>
      </c>
      <c r="C62" s="5">
        <v>44</v>
      </c>
      <c r="D62" s="8">
        <v>20.25</v>
      </c>
      <c r="E62" s="66">
        <v>13.625</v>
      </c>
      <c r="F62" s="71"/>
      <c r="G62" s="72"/>
      <c r="H62" s="72"/>
      <c r="I62" s="72"/>
      <c r="J62" s="72"/>
      <c r="K62" s="72"/>
      <c r="L62" s="72"/>
    </row>
    <row r="63" spans="1:12" x14ac:dyDescent="0.25">
      <c r="A63" s="2" t="s">
        <v>21</v>
      </c>
      <c r="B63" s="10">
        <v>42014</v>
      </c>
      <c r="C63" s="5">
        <v>11</v>
      </c>
      <c r="D63" s="5">
        <v>20.4375</v>
      </c>
      <c r="E63" s="69">
        <v>9.75</v>
      </c>
      <c r="F63" s="71"/>
      <c r="G63" s="72"/>
      <c r="H63" s="72"/>
      <c r="I63" s="72"/>
      <c r="J63" s="72"/>
      <c r="K63" s="72"/>
      <c r="L63" s="72"/>
    </row>
    <row r="64" spans="1:12" x14ac:dyDescent="0.25">
      <c r="A64" s="2" t="s">
        <v>21</v>
      </c>
      <c r="B64" s="10">
        <v>42015</v>
      </c>
      <c r="C64" s="5">
        <v>22</v>
      </c>
      <c r="D64" s="8">
        <v>28.6875</v>
      </c>
      <c r="E64" s="66">
        <v>11</v>
      </c>
      <c r="F64" s="71"/>
      <c r="G64" s="72"/>
      <c r="H64" s="72"/>
      <c r="I64" s="72"/>
      <c r="J64" s="72"/>
      <c r="K64" s="72"/>
      <c r="L64" s="72"/>
    </row>
    <row r="65" spans="1:12" x14ac:dyDescent="0.25">
      <c r="A65" s="3" t="s">
        <v>16</v>
      </c>
      <c r="B65" s="10">
        <v>42012</v>
      </c>
      <c r="C65" s="5">
        <v>33</v>
      </c>
      <c r="D65" s="9">
        <v>18.75</v>
      </c>
      <c r="E65" s="65">
        <v>12.3125</v>
      </c>
      <c r="F65" s="71"/>
      <c r="G65" s="72"/>
      <c r="H65" s="72"/>
      <c r="I65" s="72"/>
      <c r="J65" s="72"/>
      <c r="K65" s="72"/>
      <c r="L65" s="72"/>
    </row>
    <row r="66" spans="1:12" x14ac:dyDescent="0.25">
      <c r="A66" s="3" t="s">
        <v>16</v>
      </c>
      <c r="B66" s="10">
        <v>42013</v>
      </c>
      <c r="C66" s="5">
        <v>44</v>
      </c>
      <c r="D66" s="8">
        <v>20.25</v>
      </c>
      <c r="E66" s="66">
        <v>13.625</v>
      </c>
      <c r="F66" s="71"/>
      <c r="G66" s="72"/>
      <c r="H66" s="72"/>
      <c r="I66" s="72"/>
      <c r="J66" s="72"/>
      <c r="K66" s="72"/>
      <c r="L66" s="72"/>
    </row>
    <row r="67" spans="1:12" x14ac:dyDescent="0.25">
      <c r="A67" s="3" t="s">
        <v>16</v>
      </c>
      <c r="B67" s="10">
        <v>42014</v>
      </c>
      <c r="C67" s="5">
        <v>11</v>
      </c>
      <c r="D67" s="5">
        <v>20.4375</v>
      </c>
      <c r="E67" s="69">
        <v>9.75</v>
      </c>
      <c r="F67" s="71"/>
      <c r="G67" s="72"/>
      <c r="H67" s="72"/>
      <c r="I67" s="72"/>
      <c r="J67" s="72"/>
      <c r="K67" s="72"/>
      <c r="L67" s="72"/>
    </row>
    <row r="68" spans="1:12" x14ac:dyDescent="0.25">
      <c r="A68" s="3" t="s">
        <v>16</v>
      </c>
      <c r="B68" s="10">
        <v>42015</v>
      </c>
      <c r="C68" s="5">
        <v>22</v>
      </c>
      <c r="D68" s="9">
        <v>28.6875</v>
      </c>
      <c r="E68" s="65">
        <v>11</v>
      </c>
      <c r="F68" s="71"/>
      <c r="G68" s="82"/>
      <c r="H68" s="72"/>
      <c r="I68" s="72"/>
      <c r="J68" s="72"/>
      <c r="K68" s="72"/>
      <c r="L68" s="72"/>
    </row>
    <row r="69" spans="1:12" x14ac:dyDescent="0.25">
      <c r="A69" s="3" t="s">
        <v>12</v>
      </c>
      <c r="B69" s="10">
        <v>42012</v>
      </c>
      <c r="C69" s="5">
        <v>33</v>
      </c>
      <c r="D69" s="8">
        <v>18.75</v>
      </c>
      <c r="E69" s="66">
        <v>12.25</v>
      </c>
      <c r="F69" s="71"/>
      <c r="G69" s="83"/>
      <c r="H69" s="72"/>
      <c r="I69" s="72"/>
      <c r="J69" s="72"/>
      <c r="K69" s="72"/>
      <c r="L69" s="72"/>
    </row>
    <row r="70" spans="1:12" x14ac:dyDescent="0.25">
      <c r="A70" s="3" t="s">
        <v>12</v>
      </c>
      <c r="B70" s="10">
        <v>42013</v>
      </c>
      <c r="C70" s="5">
        <v>44</v>
      </c>
      <c r="D70" s="9">
        <v>20.25</v>
      </c>
      <c r="E70" s="65">
        <v>13.625</v>
      </c>
      <c r="F70" s="71"/>
      <c r="G70" s="82"/>
      <c r="H70" s="72"/>
      <c r="I70" s="72"/>
      <c r="J70" s="72"/>
      <c r="K70" s="72"/>
      <c r="L70" s="72"/>
    </row>
    <row r="71" spans="1:12" x14ac:dyDescent="0.25">
      <c r="A71" s="3" t="s">
        <v>12</v>
      </c>
      <c r="B71" s="10">
        <v>42014</v>
      </c>
      <c r="C71" s="5">
        <v>11</v>
      </c>
      <c r="D71" s="5">
        <v>20.375</v>
      </c>
      <c r="E71" s="69">
        <v>9.6875</v>
      </c>
      <c r="F71" s="71"/>
      <c r="G71" s="83"/>
      <c r="H71" s="72"/>
      <c r="I71" s="72"/>
      <c r="J71" s="72"/>
      <c r="K71" s="72"/>
      <c r="L71" s="72"/>
    </row>
    <row r="72" spans="1:12" x14ac:dyDescent="0.25">
      <c r="A72" s="3" t="s">
        <v>12</v>
      </c>
      <c r="B72" s="10">
        <v>42015</v>
      </c>
      <c r="C72" s="5">
        <v>22</v>
      </c>
      <c r="D72" s="8">
        <v>28.6875</v>
      </c>
      <c r="E72" s="66">
        <v>10.9375</v>
      </c>
      <c r="F72" s="71"/>
      <c r="G72" s="82"/>
      <c r="H72" s="72"/>
      <c r="I72" s="72"/>
      <c r="J72" s="72"/>
      <c r="K72" s="72"/>
      <c r="L72" s="72"/>
    </row>
    <row r="73" spans="1:12" x14ac:dyDescent="0.25">
      <c r="A73" s="2" t="s">
        <v>26</v>
      </c>
      <c r="B73" s="10">
        <v>42018</v>
      </c>
      <c r="C73" s="5">
        <v>22</v>
      </c>
      <c r="D73" s="9">
        <v>28.6875</v>
      </c>
      <c r="E73" s="65">
        <v>11</v>
      </c>
      <c r="F73" s="71"/>
      <c r="G73" s="83"/>
      <c r="H73" s="72"/>
      <c r="I73" s="72"/>
      <c r="J73" s="72"/>
      <c r="K73" s="72"/>
      <c r="L73" s="72"/>
    </row>
    <row r="74" spans="1:12" x14ac:dyDescent="0.25">
      <c r="A74" s="2" t="s">
        <v>26</v>
      </c>
      <c r="B74" s="10">
        <v>42018</v>
      </c>
      <c r="C74" s="5">
        <v>33</v>
      </c>
      <c r="D74" s="8">
        <v>18.75</v>
      </c>
      <c r="E74" s="66">
        <v>12.25</v>
      </c>
      <c r="F74" s="71"/>
      <c r="G74" s="82"/>
      <c r="H74" s="72"/>
      <c r="I74" s="72"/>
      <c r="J74" s="72"/>
      <c r="K74" s="72"/>
      <c r="L74" s="72"/>
    </row>
    <row r="75" spans="1:12" x14ac:dyDescent="0.25">
      <c r="A75" s="2" t="s">
        <v>26</v>
      </c>
      <c r="B75" s="10">
        <v>42018</v>
      </c>
      <c r="C75" s="5">
        <v>44</v>
      </c>
      <c r="D75" s="8">
        <v>20.25</v>
      </c>
      <c r="E75" s="66">
        <v>13.625</v>
      </c>
      <c r="F75" s="71"/>
      <c r="G75" s="72"/>
      <c r="H75" s="72"/>
      <c r="I75" s="72"/>
      <c r="J75" s="72"/>
      <c r="K75" s="72"/>
      <c r="L75" s="72"/>
    </row>
    <row r="76" spans="1:12" x14ac:dyDescent="0.25">
      <c r="A76" s="2" t="s">
        <v>26</v>
      </c>
      <c r="B76" s="10">
        <v>42018</v>
      </c>
      <c r="C76" s="5">
        <v>11</v>
      </c>
      <c r="D76" s="5">
        <v>20.375</v>
      </c>
      <c r="E76" s="69">
        <v>9.75</v>
      </c>
      <c r="F76" s="71"/>
      <c r="G76" s="72"/>
      <c r="H76" s="72"/>
      <c r="I76" s="72"/>
      <c r="J76" s="72"/>
      <c r="K76" s="72"/>
      <c r="L76" s="72"/>
    </row>
    <row r="77" spans="1:12" x14ac:dyDescent="0.25">
      <c r="A77" s="2" t="s">
        <v>21</v>
      </c>
      <c r="B77" s="11">
        <v>42022</v>
      </c>
      <c r="C77" s="5">
        <v>22</v>
      </c>
      <c r="D77" s="9">
        <v>28.6875</v>
      </c>
      <c r="E77" s="65">
        <v>10.9375</v>
      </c>
      <c r="F77" s="71"/>
      <c r="G77" s="72"/>
      <c r="H77" s="72"/>
      <c r="I77" s="72"/>
      <c r="J77" s="72"/>
      <c r="K77" s="72"/>
      <c r="L77" s="72"/>
    </row>
    <row r="78" spans="1:12" x14ac:dyDescent="0.25">
      <c r="A78" s="2" t="s">
        <v>21</v>
      </c>
      <c r="B78" s="11">
        <v>42022</v>
      </c>
      <c r="C78" s="5">
        <v>33</v>
      </c>
      <c r="D78" s="8">
        <v>18.75</v>
      </c>
      <c r="E78" s="66">
        <v>12.25</v>
      </c>
      <c r="F78" s="71"/>
      <c r="G78" s="72"/>
      <c r="H78" s="72"/>
      <c r="I78" s="72"/>
      <c r="J78" s="72"/>
      <c r="K78" s="72"/>
      <c r="L78" s="72"/>
    </row>
    <row r="79" spans="1:12" x14ac:dyDescent="0.25">
      <c r="A79" s="2" t="s">
        <v>21</v>
      </c>
      <c r="B79" s="11">
        <v>42022</v>
      </c>
      <c r="C79" s="5">
        <v>44</v>
      </c>
      <c r="D79" s="9">
        <v>20.25</v>
      </c>
      <c r="E79" s="65">
        <v>13.5625</v>
      </c>
      <c r="F79" s="71"/>
      <c r="G79" s="72"/>
      <c r="H79" s="72"/>
      <c r="I79" s="72"/>
      <c r="J79" s="72"/>
      <c r="K79" s="72"/>
      <c r="L79" s="72"/>
    </row>
    <row r="80" spans="1:12" x14ac:dyDescent="0.25">
      <c r="A80" s="2" t="s">
        <v>21</v>
      </c>
      <c r="B80" s="11">
        <v>42022</v>
      </c>
      <c r="C80" s="5">
        <v>11</v>
      </c>
      <c r="D80" s="5">
        <v>20.4375</v>
      </c>
      <c r="E80" s="69">
        <v>9.75</v>
      </c>
      <c r="F80" s="71"/>
      <c r="G80" s="72"/>
      <c r="H80" s="72"/>
      <c r="I80" s="72"/>
      <c r="J80" s="72"/>
      <c r="K80" s="72"/>
      <c r="L80" s="72"/>
    </row>
    <row r="81" spans="1:12" x14ac:dyDescent="0.25">
      <c r="A81" s="3" t="s">
        <v>16</v>
      </c>
      <c r="B81" s="7">
        <v>42026</v>
      </c>
      <c r="C81" s="2">
        <v>22</v>
      </c>
      <c r="D81" s="8">
        <v>28.6875</v>
      </c>
      <c r="E81" s="66">
        <v>11</v>
      </c>
      <c r="F81" s="71"/>
      <c r="G81" s="72"/>
      <c r="H81" s="72"/>
      <c r="I81" s="72"/>
      <c r="J81" s="72"/>
      <c r="K81" s="72"/>
      <c r="L81" s="72"/>
    </row>
    <row r="82" spans="1:12" x14ac:dyDescent="0.25">
      <c r="A82" s="3" t="s">
        <v>16</v>
      </c>
      <c r="B82" s="7">
        <v>42026</v>
      </c>
      <c r="C82" s="2">
        <v>33</v>
      </c>
      <c r="D82" s="8">
        <v>18.75</v>
      </c>
      <c r="E82" s="66">
        <v>12.1875</v>
      </c>
      <c r="F82" s="71"/>
      <c r="G82" s="72"/>
      <c r="H82" s="72"/>
      <c r="I82" s="72"/>
      <c r="J82" s="72"/>
      <c r="K82" s="72"/>
      <c r="L82" s="72"/>
    </row>
    <row r="83" spans="1:12" x14ac:dyDescent="0.25">
      <c r="A83" s="3" t="s">
        <v>16</v>
      </c>
      <c r="B83" s="7">
        <v>42026</v>
      </c>
      <c r="C83" s="2">
        <v>44</v>
      </c>
      <c r="D83" s="8">
        <v>20.1875</v>
      </c>
      <c r="E83" s="66">
        <v>13.625</v>
      </c>
      <c r="F83" s="71"/>
      <c r="G83" s="72"/>
      <c r="H83" s="72"/>
      <c r="I83" s="72"/>
      <c r="J83" s="72"/>
      <c r="K83" s="72"/>
      <c r="L83" s="72"/>
    </row>
    <row r="84" spans="1:12" x14ac:dyDescent="0.25">
      <c r="A84" s="3" t="s">
        <v>16</v>
      </c>
      <c r="B84" s="7">
        <v>42026</v>
      </c>
      <c r="C84" s="2">
        <v>11</v>
      </c>
      <c r="D84" s="2">
        <v>20.4375</v>
      </c>
      <c r="E84" s="67">
        <v>9.75</v>
      </c>
      <c r="F84" s="71"/>
      <c r="G84" s="72"/>
      <c r="H84" s="72"/>
      <c r="I84" s="72"/>
      <c r="J84" s="72"/>
      <c r="K84" s="72"/>
      <c r="L84" s="72"/>
    </row>
    <row r="85" spans="1:12" x14ac:dyDescent="0.25">
      <c r="A85" s="3" t="s">
        <v>12</v>
      </c>
      <c r="B85" s="7">
        <v>42030</v>
      </c>
      <c r="C85" s="2">
        <v>22</v>
      </c>
      <c r="D85" s="9">
        <v>28.6875</v>
      </c>
      <c r="E85" s="65">
        <v>11</v>
      </c>
      <c r="F85" s="71"/>
      <c r="G85" s="72"/>
      <c r="H85" s="72"/>
      <c r="I85" s="72"/>
      <c r="J85" s="72"/>
      <c r="K85" s="72"/>
      <c r="L85" s="72"/>
    </row>
    <row r="86" spans="1:12" x14ac:dyDescent="0.25">
      <c r="A86" s="3" t="s">
        <v>12</v>
      </c>
      <c r="B86" s="7">
        <v>42030</v>
      </c>
      <c r="C86" s="2">
        <v>33</v>
      </c>
      <c r="D86" s="9">
        <v>18.75</v>
      </c>
      <c r="E86" s="65">
        <v>12.25</v>
      </c>
      <c r="F86" s="71"/>
      <c r="G86" s="72"/>
      <c r="H86" s="72"/>
      <c r="I86" s="72"/>
      <c r="J86" s="72"/>
      <c r="K86" s="72"/>
      <c r="L86" s="72"/>
    </row>
    <row r="87" spans="1:12" x14ac:dyDescent="0.25">
      <c r="A87" s="3" t="s">
        <v>12</v>
      </c>
      <c r="B87" s="7">
        <v>42030</v>
      </c>
      <c r="C87" s="2">
        <v>44</v>
      </c>
      <c r="D87" s="9">
        <v>20.1875</v>
      </c>
      <c r="E87" s="65">
        <v>13.625</v>
      </c>
      <c r="F87" s="71"/>
      <c r="G87" s="72"/>
      <c r="H87" s="72"/>
      <c r="I87" s="72"/>
      <c r="J87" s="72"/>
      <c r="K87" s="72"/>
      <c r="L87" s="72"/>
    </row>
    <row r="88" spans="1:12" x14ac:dyDescent="0.25">
      <c r="A88" s="3" t="s">
        <v>12</v>
      </c>
      <c r="B88" s="7">
        <v>42030</v>
      </c>
      <c r="C88" s="2">
        <v>11</v>
      </c>
      <c r="D88" s="2">
        <v>20.4375</v>
      </c>
      <c r="E88" s="67">
        <v>9.75</v>
      </c>
      <c r="F88" s="71"/>
      <c r="G88" s="72"/>
      <c r="H88" s="72"/>
      <c r="I88" s="72"/>
      <c r="J88" s="72"/>
      <c r="K88" s="72"/>
      <c r="L88" s="72"/>
    </row>
    <row r="89" spans="1:12" x14ac:dyDescent="0.25">
      <c r="A89" s="2" t="s">
        <v>8</v>
      </c>
      <c r="B89" s="7">
        <v>42035</v>
      </c>
      <c r="C89" s="2">
        <v>22</v>
      </c>
      <c r="D89" s="8">
        <v>28.6875</v>
      </c>
      <c r="E89" s="66">
        <v>11</v>
      </c>
      <c r="F89" s="71"/>
      <c r="G89" s="72"/>
      <c r="H89" s="72"/>
      <c r="I89" s="72"/>
      <c r="J89" s="72"/>
      <c r="K89" s="72"/>
      <c r="L89" s="72"/>
    </row>
    <row r="90" spans="1:12" x14ac:dyDescent="0.25">
      <c r="A90" s="2" t="s">
        <v>8</v>
      </c>
      <c r="B90" s="7">
        <v>42035</v>
      </c>
      <c r="C90" s="2">
        <v>33</v>
      </c>
      <c r="D90" s="8">
        <v>18.75</v>
      </c>
      <c r="E90" s="66">
        <v>12.25</v>
      </c>
      <c r="F90" s="71"/>
      <c r="G90" s="72"/>
      <c r="H90" s="72"/>
      <c r="I90" s="72"/>
      <c r="J90" s="72"/>
      <c r="K90" s="72"/>
      <c r="L90" s="72"/>
    </row>
    <row r="91" spans="1:12" x14ac:dyDescent="0.25">
      <c r="A91" s="2" t="s">
        <v>8</v>
      </c>
      <c r="B91" s="7">
        <v>42035</v>
      </c>
      <c r="C91" s="2">
        <v>44</v>
      </c>
      <c r="D91" s="8">
        <v>20.25</v>
      </c>
      <c r="E91" s="66">
        <v>13.625</v>
      </c>
      <c r="F91" s="71"/>
      <c r="G91" s="72"/>
      <c r="H91" s="72"/>
      <c r="I91" s="72"/>
      <c r="J91" s="72"/>
      <c r="K91" s="72"/>
      <c r="L91" s="72"/>
    </row>
    <row r="92" spans="1:12" x14ac:dyDescent="0.25">
      <c r="A92" s="2" t="s">
        <v>8</v>
      </c>
      <c r="B92" s="7">
        <v>42035</v>
      </c>
      <c r="C92" s="6">
        <v>11</v>
      </c>
      <c r="D92" s="6">
        <v>20.4375</v>
      </c>
      <c r="E92" s="70">
        <v>9.75</v>
      </c>
      <c r="F92" s="71"/>
      <c r="G92" s="72"/>
      <c r="H92" s="72"/>
      <c r="I92" s="72"/>
      <c r="J92" s="72"/>
      <c r="K92" s="72"/>
      <c r="L92" s="72"/>
    </row>
    <row r="93" spans="1:12" x14ac:dyDescent="0.25">
      <c r="F93" s="71"/>
      <c r="G93" s="72"/>
      <c r="H93" s="72"/>
      <c r="I93" s="72"/>
      <c r="J93" s="72"/>
      <c r="K93" s="72"/>
      <c r="L93" s="72"/>
    </row>
    <row r="94" spans="1:12" x14ac:dyDescent="0.25">
      <c r="F94" s="71"/>
      <c r="G94" s="72"/>
      <c r="H94" s="72"/>
      <c r="I94" s="72"/>
      <c r="J94" s="72"/>
      <c r="K94" s="72"/>
      <c r="L94" s="72"/>
    </row>
    <row r="95" spans="1:12" x14ac:dyDescent="0.25">
      <c r="F95" s="71"/>
      <c r="G95" s="72"/>
      <c r="H95" s="72"/>
      <c r="I95" s="72"/>
      <c r="J95" s="72"/>
      <c r="K95" s="72"/>
      <c r="L95" s="72"/>
    </row>
    <row r="96" spans="1:12" x14ac:dyDescent="0.25">
      <c r="F96" s="71"/>
      <c r="G96" s="72"/>
      <c r="H96" s="72"/>
      <c r="I96" s="72"/>
      <c r="J96" s="72"/>
      <c r="K96" s="72"/>
      <c r="L96" s="72"/>
    </row>
    <row r="97" spans="6:12" x14ac:dyDescent="0.25">
      <c r="F97" s="71"/>
      <c r="G97" s="72"/>
      <c r="H97" s="72"/>
      <c r="I97" s="72"/>
      <c r="J97" s="72"/>
      <c r="K97" s="72"/>
      <c r="L97" s="72"/>
    </row>
    <row r="98" spans="6:12" x14ac:dyDescent="0.25">
      <c r="F98" s="71"/>
      <c r="G98" s="72"/>
      <c r="H98" s="72"/>
      <c r="I98" s="72"/>
      <c r="J98" s="72"/>
      <c r="K98" s="72"/>
      <c r="L98" s="72"/>
    </row>
    <row r="99" spans="6:12" x14ac:dyDescent="0.25">
      <c r="F99" s="71"/>
      <c r="G99" s="72"/>
      <c r="H99" s="72"/>
      <c r="I99" s="72"/>
      <c r="J99" s="72"/>
      <c r="K99" s="72"/>
      <c r="L99" s="72"/>
    </row>
    <row r="100" spans="6:12" x14ac:dyDescent="0.25">
      <c r="F100" s="71"/>
      <c r="G100" s="72"/>
      <c r="H100" s="72"/>
      <c r="I100" s="72"/>
      <c r="J100" s="72"/>
      <c r="K100" s="72"/>
      <c r="L100" s="72"/>
    </row>
    <row r="101" spans="6:12" x14ac:dyDescent="0.25">
      <c r="F101" s="71"/>
      <c r="G101" s="72"/>
      <c r="H101" s="72"/>
      <c r="I101" s="72"/>
      <c r="J101" s="72"/>
      <c r="K101" s="72"/>
      <c r="L101" s="72"/>
    </row>
    <row r="102" spans="6:12" x14ac:dyDescent="0.25">
      <c r="F102" s="71"/>
      <c r="G102" s="72"/>
      <c r="H102" s="72"/>
      <c r="I102" s="72"/>
      <c r="J102" s="72"/>
      <c r="K102" s="72"/>
      <c r="L102" s="72"/>
    </row>
    <row r="103" spans="6:12" x14ac:dyDescent="0.25">
      <c r="F103" s="71"/>
      <c r="G103" s="72"/>
      <c r="H103" s="72"/>
      <c r="I103" s="72"/>
      <c r="J103" s="72"/>
      <c r="K103" s="72"/>
      <c r="L103" s="72"/>
    </row>
    <row r="104" spans="6:12" x14ac:dyDescent="0.25">
      <c r="F104" s="71"/>
      <c r="G104" s="72"/>
      <c r="H104" s="72"/>
      <c r="I104" s="72"/>
      <c r="J104" s="72"/>
      <c r="K104" s="72"/>
      <c r="L104" s="72"/>
    </row>
    <row r="105" spans="6:12" x14ac:dyDescent="0.25">
      <c r="F105" s="71"/>
      <c r="G105" s="72"/>
      <c r="H105" s="72"/>
      <c r="I105" s="72"/>
      <c r="J105" s="72"/>
      <c r="K105" s="72"/>
      <c r="L105" s="72"/>
    </row>
    <row r="106" spans="6:12" x14ac:dyDescent="0.25">
      <c r="F106" s="71"/>
      <c r="G106" s="72"/>
      <c r="H106" s="72"/>
      <c r="I106" s="72"/>
      <c r="J106" s="72"/>
      <c r="K106" s="72"/>
      <c r="L106" s="72"/>
    </row>
    <row r="107" spans="6:12" x14ac:dyDescent="0.25">
      <c r="F107" s="71"/>
      <c r="G107" s="72"/>
      <c r="H107" s="72"/>
      <c r="I107" s="72"/>
      <c r="J107" s="72"/>
      <c r="K107" s="72"/>
      <c r="L107" s="72"/>
    </row>
    <row r="108" spans="6:12" x14ac:dyDescent="0.25">
      <c r="F108" s="71"/>
      <c r="G108" s="72"/>
      <c r="H108" s="72"/>
      <c r="I108" s="72"/>
      <c r="J108" s="72"/>
      <c r="K108" s="72"/>
      <c r="L108" s="72"/>
    </row>
    <row r="109" spans="6:12" x14ac:dyDescent="0.25">
      <c r="F109" s="71"/>
      <c r="G109" s="72"/>
      <c r="H109" s="72"/>
      <c r="I109" s="72"/>
      <c r="J109" s="72"/>
      <c r="K109" s="72"/>
      <c r="L109" s="72"/>
    </row>
    <row r="110" spans="6:12" x14ac:dyDescent="0.25">
      <c r="F110" s="71"/>
      <c r="G110" s="72"/>
      <c r="H110" s="72"/>
      <c r="I110" s="72"/>
      <c r="J110" s="72"/>
      <c r="K110" s="72"/>
      <c r="L110" s="72"/>
    </row>
    <row r="111" spans="6:12" x14ac:dyDescent="0.25">
      <c r="F111" s="71"/>
      <c r="G111" s="72"/>
      <c r="H111" s="72"/>
      <c r="I111" s="72"/>
      <c r="J111" s="72"/>
      <c r="K111" s="72"/>
      <c r="L111" s="72"/>
    </row>
    <row r="112" spans="6:12" x14ac:dyDescent="0.25">
      <c r="F112" s="71"/>
      <c r="G112" s="72"/>
      <c r="H112" s="72"/>
      <c r="I112" s="72"/>
      <c r="J112" s="72"/>
      <c r="K112" s="72"/>
      <c r="L112" s="72"/>
    </row>
    <row r="113" spans="6:12" x14ac:dyDescent="0.25">
      <c r="F113" s="71"/>
      <c r="G113" s="72"/>
      <c r="H113" s="72"/>
      <c r="I113" s="72"/>
      <c r="J113" s="72"/>
      <c r="K113" s="72"/>
      <c r="L113" s="72"/>
    </row>
    <row r="114" spans="6:12" x14ac:dyDescent="0.25">
      <c r="F114" s="71"/>
      <c r="G114" s="72"/>
      <c r="H114" s="72"/>
      <c r="I114" s="72"/>
      <c r="J114" s="72"/>
      <c r="K114" s="72"/>
      <c r="L114" s="72"/>
    </row>
    <row r="115" spans="6:12" x14ac:dyDescent="0.25">
      <c r="F115" s="71"/>
      <c r="G115" s="72"/>
      <c r="H115" s="72"/>
      <c r="I115" s="72"/>
      <c r="J115" s="72"/>
      <c r="K115" s="72"/>
      <c r="L115" s="72"/>
    </row>
    <row r="116" spans="6:12" x14ac:dyDescent="0.25">
      <c r="F116" s="71"/>
      <c r="G116" s="72"/>
      <c r="H116" s="72"/>
      <c r="I116" s="72"/>
      <c r="J116" s="72"/>
      <c r="K116" s="72"/>
      <c r="L116" s="72"/>
    </row>
    <row r="117" spans="6:12" x14ac:dyDescent="0.25">
      <c r="F117" s="71"/>
      <c r="G117" s="72"/>
      <c r="H117" s="72"/>
      <c r="I117" s="72"/>
      <c r="J117" s="72"/>
      <c r="K117" s="72"/>
      <c r="L117" s="72"/>
    </row>
    <row r="118" spans="6:12" x14ac:dyDescent="0.25">
      <c r="F118" s="71"/>
      <c r="G118" s="72"/>
      <c r="H118" s="72"/>
      <c r="I118" s="72"/>
      <c r="J118" s="72"/>
      <c r="K118" s="72"/>
      <c r="L118" s="72"/>
    </row>
    <row r="119" spans="6:12" x14ac:dyDescent="0.25">
      <c r="F119" s="71"/>
      <c r="G119" s="72"/>
      <c r="H119" s="72"/>
      <c r="I119" s="72"/>
      <c r="J119" s="72"/>
      <c r="K119" s="72"/>
      <c r="L119" s="72"/>
    </row>
    <row r="120" spans="6:12" x14ac:dyDescent="0.25">
      <c r="F120" s="71"/>
      <c r="G120" s="72"/>
      <c r="H120" s="72"/>
      <c r="I120" s="72"/>
      <c r="J120" s="72"/>
      <c r="K120" s="72"/>
      <c r="L120" s="72"/>
    </row>
    <row r="121" spans="6:12" x14ac:dyDescent="0.25">
      <c r="F121" s="71"/>
      <c r="G121" s="72"/>
      <c r="H121" s="72"/>
      <c r="I121" s="72"/>
      <c r="J121" s="72"/>
      <c r="K121" s="72"/>
      <c r="L121" s="72"/>
    </row>
    <row r="122" spans="6:12" x14ac:dyDescent="0.25">
      <c r="F122" s="71"/>
      <c r="G122" s="72"/>
      <c r="H122" s="72"/>
      <c r="I122" s="72"/>
      <c r="J122" s="72"/>
      <c r="K122" s="72"/>
      <c r="L122" s="72"/>
    </row>
    <row r="123" spans="6:12" x14ac:dyDescent="0.25">
      <c r="F123" s="71"/>
      <c r="G123" s="72"/>
      <c r="H123" s="72"/>
      <c r="I123" s="72"/>
      <c r="J123" s="72"/>
      <c r="K123" s="72"/>
      <c r="L123" s="72"/>
    </row>
    <row r="124" spans="6:12" x14ac:dyDescent="0.25">
      <c r="F124" s="71"/>
      <c r="G124" s="72"/>
      <c r="H124" s="72"/>
      <c r="I124" s="72"/>
      <c r="J124" s="72"/>
      <c r="K124" s="72"/>
      <c r="L124" s="72"/>
    </row>
    <row r="125" spans="6:12" x14ac:dyDescent="0.25">
      <c r="F125" s="71"/>
      <c r="G125" s="72"/>
      <c r="H125" s="72"/>
      <c r="I125" s="72"/>
      <c r="J125" s="72"/>
      <c r="K125" s="72"/>
      <c r="L125" s="72"/>
    </row>
    <row r="126" spans="6:12" x14ac:dyDescent="0.25">
      <c r="F126" s="71"/>
      <c r="G126" s="72"/>
      <c r="H126" s="72"/>
      <c r="I126" s="72"/>
      <c r="J126" s="72"/>
      <c r="K126" s="72"/>
      <c r="L126" s="72"/>
    </row>
    <row r="127" spans="6:12" x14ac:dyDescent="0.25">
      <c r="F127" s="71"/>
      <c r="G127" s="72"/>
      <c r="H127" s="72"/>
      <c r="I127" s="72"/>
      <c r="J127" s="72"/>
      <c r="K127" s="72"/>
      <c r="L127" s="72"/>
    </row>
    <row r="128" spans="6:12" x14ac:dyDescent="0.25">
      <c r="F128" s="71"/>
      <c r="G128" s="72"/>
      <c r="H128" s="72"/>
      <c r="I128" s="72"/>
      <c r="J128" s="72"/>
      <c r="K128" s="72"/>
      <c r="L128" s="72"/>
    </row>
    <row r="129" spans="6:12" x14ac:dyDescent="0.25">
      <c r="F129" s="71"/>
      <c r="G129" s="72"/>
      <c r="H129" s="72"/>
      <c r="I129" s="72"/>
      <c r="J129" s="72"/>
      <c r="K129" s="72"/>
      <c r="L129" s="72"/>
    </row>
    <row r="130" spans="6:12" x14ac:dyDescent="0.25">
      <c r="F130" s="71"/>
      <c r="G130" s="72"/>
      <c r="H130" s="72"/>
      <c r="I130" s="72"/>
      <c r="J130" s="72"/>
      <c r="K130" s="72"/>
      <c r="L130" s="72"/>
    </row>
    <row r="131" spans="6:12" x14ac:dyDescent="0.25">
      <c r="F131" s="71"/>
      <c r="G131" s="72"/>
      <c r="H131" s="72"/>
      <c r="I131" s="72"/>
      <c r="J131" s="72"/>
      <c r="K131" s="72"/>
      <c r="L131" s="72"/>
    </row>
    <row r="132" spans="6:12" x14ac:dyDescent="0.25">
      <c r="F132" s="71"/>
      <c r="G132" s="72"/>
      <c r="H132" s="72"/>
      <c r="I132" s="72"/>
      <c r="J132" s="72"/>
      <c r="K132" s="72"/>
      <c r="L132" s="72"/>
    </row>
    <row r="133" spans="6:12" x14ac:dyDescent="0.25">
      <c r="F133" s="71"/>
      <c r="G133" s="72"/>
      <c r="H133" s="72"/>
      <c r="I133" s="72"/>
      <c r="J133" s="72"/>
      <c r="K133" s="72"/>
      <c r="L133" s="72"/>
    </row>
    <row r="134" spans="6:12" x14ac:dyDescent="0.25">
      <c r="F134" s="71"/>
      <c r="G134" s="72"/>
      <c r="H134" s="72"/>
      <c r="I134" s="72"/>
      <c r="J134" s="72"/>
      <c r="K134" s="72"/>
      <c r="L134" s="72"/>
    </row>
    <row r="135" spans="6:12" x14ac:dyDescent="0.25">
      <c r="F135" s="71"/>
      <c r="G135" s="72"/>
      <c r="H135" s="72"/>
      <c r="I135" s="72"/>
      <c r="J135" s="72"/>
      <c r="K135" s="72"/>
      <c r="L135" s="72"/>
    </row>
    <row r="136" spans="6:12" x14ac:dyDescent="0.25">
      <c r="F136" s="71"/>
      <c r="G136" s="72"/>
      <c r="H136" s="72"/>
      <c r="I136" s="72"/>
      <c r="J136" s="72"/>
      <c r="K136" s="72"/>
      <c r="L136" s="72"/>
    </row>
    <row r="137" spans="6:12" x14ac:dyDescent="0.25">
      <c r="F137" s="71"/>
      <c r="G137" s="72"/>
      <c r="H137" s="72"/>
      <c r="I137" s="72"/>
      <c r="J137" s="72"/>
      <c r="K137" s="72"/>
      <c r="L137" s="72"/>
    </row>
    <row r="138" spans="6:12" x14ac:dyDescent="0.25">
      <c r="F138" s="71"/>
      <c r="G138" s="72"/>
      <c r="H138" s="72"/>
      <c r="I138" s="72"/>
      <c r="J138" s="72"/>
      <c r="K138" s="72"/>
      <c r="L138" s="72"/>
    </row>
    <row r="139" spans="6:12" x14ac:dyDescent="0.25">
      <c r="F139" s="71"/>
      <c r="G139" s="72"/>
      <c r="H139" s="72"/>
      <c r="I139" s="72"/>
      <c r="J139" s="72"/>
      <c r="K139" s="72"/>
      <c r="L139" s="72"/>
    </row>
    <row r="140" spans="6:12" x14ac:dyDescent="0.25">
      <c r="F140" s="71"/>
      <c r="G140" s="72"/>
      <c r="H140" s="72"/>
      <c r="I140" s="72"/>
      <c r="J140" s="72"/>
      <c r="K140" s="72"/>
      <c r="L140" s="72"/>
    </row>
    <row r="141" spans="6:12" x14ac:dyDescent="0.25">
      <c r="F141" s="71"/>
      <c r="G141" s="72"/>
      <c r="H141" s="72"/>
      <c r="I141" s="72"/>
      <c r="J141" s="72"/>
      <c r="K141" s="72"/>
      <c r="L141" s="72"/>
    </row>
    <row r="142" spans="6:12" x14ac:dyDescent="0.25">
      <c r="F142" s="71"/>
      <c r="G142" s="72"/>
      <c r="H142" s="72"/>
      <c r="I142" s="72"/>
      <c r="J142" s="72"/>
      <c r="K142" s="72"/>
      <c r="L142" s="72"/>
    </row>
    <row r="143" spans="6:12" x14ac:dyDescent="0.25">
      <c r="F143" s="71"/>
      <c r="G143" s="72"/>
      <c r="H143" s="72"/>
      <c r="I143" s="72"/>
      <c r="J143" s="72"/>
      <c r="K143" s="72"/>
      <c r="L143" s="72"/>
    </row>
    <row r="144" spans="6:12" x14ac:dyDescent="0.25">
      <c r="F144" s="71"/>
      <c r="G144" s="72"/>
      <c r="H144" s="72"/>
      <c r="I144" s="72"/>
      <c r="J144" s="72"/>
      <c r="K144" s="72"/>
      <c r="L144" s="72"/>
    </row>
    <row r="145" spans="6:12" x14ac:dyDescent="0.25">
      <c r="F145" s="71"/>
      <c r="G145" s="72"/>
      <c r="H145" s="72"/>
      <c r="I145" s="72"/>
      <c r="J145" s="72"/>
      <c r="K145" s="72"/>
      <c r="L145" s="72"/>
    </row>
    <row r="146" spans="6:12" x14ac:dyDescent="0.25">
      <c r="F146" s="71"/>
      <c r="G146" s="72"/>
      <c r="H146" s="72"/>
      <c r="I146" s="72"/>
      <c r="J146" s="72"/>
      <c r="K146" s="72"/>
      <c r="L146" s="72"/>
    </row>
    <row r="147" spans="6:12" x14ac:dyDescent="0.25">
      <c r="F147" s="71"/>
      <c r="G147" s="72"/>
      <c r="H147" s="72"/>
      <c r="I147" s="72"/>
      <c r="J147" s="72"/>
      <c r="K147" s="72"/>
      <c r="L147" s="72"/>
    </row>
    <row r="148" spans="6:12" x14ac:dyDescent="0.25">
      <c r="F148" s="71"/>
      <c r="G148" s="72"/>
      <c r="H148" s="72"/>
      <c r="I148" s="72"/>
      <c r="J148" s="72"/>
      <c r="K148" s="72"/>
      <c r="L148" s="72"/>
    </row>
    <row r="149" spans="6:12" x14ac:dyDescent="0.25">
      <c r="F149" s="71"/>
      <c r="G149" s="72"/>
      <c r="H149" s="72"/>
      <c r="I149" s="72"/>
      <c r="J149" s="72"/>
      <c r="K149" s="72"/>
      <c r="L149" s="72"/>
    </row>
    <row r="150" spans="6:12" x14ac:dyDescent="0.25">
      <c r="F150" s="71"/>
      <c r="G150" s="72"/>
      <c r="H150" s="72"/>
      <c r="I150" s="72"/>
      <c r="J150" s="72"/>
      <c r="K150" s="72"/>
      <c r="L150" s="72"/>
    </row>
    <row r="151" spans="6:12" x14ac:dyDescent="0.25">
      <c r="F151" s="71"/>
      <c r="G151" s="72"/>
      <c r="H151" s="72"/>
      <c r="I151" s="72"/>
      <c r="J151" s="72"/>
      <c r="K151" s="72"/>
      <c r="L151" s="72"/>
    </row>
    <row r="152" spans="6:12" x14ac:dyDescent="0.25">
      <c r="F152" s="71"/>
      <c r="G152" s="72"/>
      <c r="H152" s="72"/>
      <c r="I152" s="72"/>
      <c r="J152" s="72"/>
      <c r="K152" s="72"/>
      <c r="L152" s="72"/>
    </row>
    <row r="153" spans="6:12" x14ac:dyDescent="0.25">
      <c r="F153" s="71"/>
      <c r="G153" s="72"/>
      <c r="H153" s="72"/>
      <c r="I153" s="72"/>
      <c r="J153" s="72"/>
      <c r="K153" s="72"/>
      <c r="L153" s="72"/>
    </row>
    <row r="154" spans="6:12" x14ac:dyDescent="0.25">
      <c r="F154" s="71"/>
      <c r="G154" s="72"/>
      <c r="H154" s="72"/>
      <c r="I154" s="72"/>
      <c r="J154" s="72"/>
      <c r="K154" s="72"/>
      <c r="L154" s="72"/>
    </row>
    <row r="155" spans="6:12" x14ac:dyDescent="0.25">
      <c r="F155" s="71"/>
      <c r="G155" s="72"/>
      <c r="H155" s="72"/>
      <c r="I155" s="72"/>
      <c r="J155" s="72"/>
      <c r="K155" s="72"/>
      <c r="L155" s="72"/>
    </row>
    <row r="156" spans="6:12" x14ac:dyDescent="0.25">
      <c r="F156" s="71"/>
      <c r="G156" s="72"/>
      <c r="H156" s="72"/>
      <c r="I156" s="72"/>
      <c r="J156" s="72"/>
      <c r="K156" s="72"/>
      <c r="L156" s="72"/>
    </row>
    <row r="157" spans="6:12" x14ac:dyDescent="0.25">
      <c r="F157" s="71"/>
      <c r="G157" s="72"/>
      <c r="H157" s="72"/>
      <c r="I157" s="72"/>
      <c r="J157" s="72"/>
      <c r="K157" s="72"/>
      <c r="L157" s="72"/>
    </row>
    <row r="158" spans="6:12" x14ac:dyDescent="0.25">
      <c r="F158" s="71"/>
      <c r="G158" s="72"/>
      <c r="H158" s="72"/>
      <c r="I158" s="72"/>
      <c r="J158" s="72"/>
      <c r="K158" s="72"/>
      <c r="L158" s="72"/>
    </row>
    <row r="159" spans="6:12" x14ac:dyDescent="0.25">
      <c r="F159" s="71"/>
      <c r="G159" s="72"/>
      <c r="H159" s="72"/>
      <c r="I159" s="72"/>
      <c r="J159" s="72"/>
      <c r="K159" s="72"/>
      <c r="L159" s="72"/>
    </row>
    <row r="160" spans="6:12" x14ac:dyDescent="0.25">
      <c r="F160" s="71"/>
      <c r="G160" s="72"/>
      <c r="H160" s="72"/>
      <c r="I160" s="72"/>
      <c r="J160" s="72"/>
      <c r="K160" s="72"/>
      <c r="L160" s="72"/>
    </row>
    <row r="161" spans="6:12" x14ac:dyDescent="0.25">
      <c r="F161" s="71"/>
      <c r="G161" s="72"/>
      <c r="H161" s="72"/>
      <c r="I161" s="72"/>
      <c r="J161" s="72"/>
      <c r="K161" s="72"/>
      <c r="L161" s="72"/>
    </row>
    <row r="162" spans="6:12" x14ac:dyDescent="0.25">
      <c r="F162" s="71"/>
      <c r="G162" s="72"/>
      <c r="H162" s="72"/>
      <c r="I162" s="72"/>
      <c r="J162" s="72"/>
      <c r="K162" s="72"/>
      <c r="L162" s="72"/>
    </row>
    <row r="163" spans="6:12" x14ac:dyDescent="0.25">
      <c r="F163" s="71"/>
      <c r="G163" s="72"/>
      <c r="H163" s="72"/>
      <c r="I163" s="72"/>
      <c r="J163" s="72"/>
      <c r="K163" s="72"/>
      <c r="L163" s="72"/>
    </row>
    <row r="164" spans="6:12" x14ac:dyDescent="0.25">
      <c r="F164" s="71"/>
      <c r="G164" s="72"/>
      <c r="H164" s="72"/>
      <c r="I164" s="72"/>
      <c r="J164" s="72"/>
      <c r="K164" s="72"/>
      <c r="L164" s="72"/>
    </row>
    <row r="165" spans="6:12" x14ac:dyDescent="0.25">
      <c r="F165" s="71"/>
      <c r="G165" s="72"/>
      <c r="H165" s="72"/>
      <c r="I165" s="72"/>
      <c r="J165" s="72"/>
      <c r="K165" s="72"/>
      <c r="L165" s="72"/>
    </row>
    <row r="166" spans="6:12" x14ac:dyDescent="0.25">
      <c r="F166" s="71"/>
      <c r="G166" s="72"/>
      <c r="H166" s="72"/>
      <c r="I166" s="72"/>
      <c r="J166" s="72"/>
      <c r="K166" s="72"/>
      <c r="L166" s="72"/>
    </row>
    <row r="167" spans="6:12" x14ac:dyDescent="0.25">
      <c r="F167" s="71"/>
      <c r="G167" s="72"/>
      <c r="H167" s="72"/>
      <c r="I167" s="72"/>
      <c r="J167" s="72"/>
      <c r="K167" s="72"/>
      <c r="L167" s="72"/>
    </row>
    <row r="168" spans="6:12" x14ac:dyDescent="0.25">
      <c r="F168" s="71"/>
      <c r="G168" s="72"/>
      <c r="H168" s="72"/>
      <c r="I168" s="72"/>
      <c r="J168" s="72"/>
      <c r="K168" s="72"/>
      <c r="L168" s="72"/>
    </row>
  </sheetData>
  <mergeCells count="2">
    <mergeCell ref="G11:H11"/>
    <mergeCell ref="J11:K11"/>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6"/>
  <sheetViews>
    <sheetView zoomScaleNormal="100" workbookViewId="0">
      <selection activeCell="N15" sqref="N15"/>
    </sheetView>
  </sheetViews>
  <sheetFormatPr defaultRowHeight="15" x14ac:dyDescent="0.25"/>
  <cols>
    <col min="2" max="2" width="20.7109375" customWidth="1"/>
    <col min="3" max="3" width="10" customWidth="1"/>
    <col min="5" max="5" width="9" customWidth="1"/>
    <col min="6" max="6" width="11.42578125" customWidth="1"/>
    <col min="9" max="9" width="11.140625" customWidth="1"/>
    <col min="10" max="10" width="12" customWidth="1"/>
  </cols>
  <sheetData>
    <row r="1" spans="1:18" ht="21" x14ac:dyDescent="0.35">
      <c r="A1" s="89" t="s">
        <v>30</v>
      </c>
      <c r="B1" s="89"/>
      <c r="C1" s="89"/>
      <c r="D1" s="89"/>
      <c r="E1" s="89"/>
      <c r="F1" s="89"/>
      <c r="G1" s="89"/>
      <c r="H1" s="89"/>
      <c r="I1" s="89"/>
      <c r="J1" s="89"/>
      <c r="K1" s="89"/>
      <c r="L1" s="89"/>
      <c r="M1" s="89"/>
      <c r="N1" s="89"/>
      <c r="O1" s="89"/>
      <c r="P1" s="89"/>
      <c r="Q1" s="89"/>
      <c r="R1" s="89"/>
    </row>
    <row r="2" spans="1:18" ht="18.75" x14ac:dyDescent="0.3">
      <c r="A2" s="87" t="s">
        <v>31</v>
      </c>
      <c r="B2" s="87"/>
      <c r="C2" s="87"/>
      <c r="D2" s="88" t="s">
        <v>32</v>
      </c>
      <c r="E2" s="88"/>
      <c r="F2" s="88"/>
      <c r="G2" s="88"/>
      <c r="H2" s="88"/>
      <c r="I2" s="88"/>
      <c r="J2" s="88"/>
      <c r="K2" s="88"/>
      <c r="L2" s="88"/>
      <c r="M2" s="88"/>
      <c r="N2" s="88"/>
      <c r="O2" s="88"/>
      <c r="P2" s="88"/>
    </row>
    <row r="3" spans="1:18" ht="18.75" x14ac:dyDescent="0.3">
      <c r="A3" s="87" t="s">
        <v>33</v>
      </c>
      <c r="B3" s="87"/>
      <c r="C3" s="87"/>
      <c r="D3" s="88" t="s">
        <v>74</v>
      </c>
      <c r="E3" s="88"/>
      <c r="F3" s="88"/>
      <c r="G3" s="88"/>
      <c r="H3" s="88"/>
      <c r="I3" s="88"/>
      <c r="J3" s="88"/>
      <c r="K3" s="88"/>
      <c r="L3" s="88"/>
      <c r="M3" s="88"/>
      <c r="N3" s="88"/>
      <c r="O3" s="88"/>
      <c r="P3" s="88"/>
    </row>
    <row r="4" spans="1:18" ht="18.75" x14ac:dyDescent="0.3">
      <c r="A4" s="87" t="s">
        <v>34</v>
      </c>
      <c r="B4" s="87"/>
      <c r="C4" s="87"/>
      <c r="D4" s="88" t="s">
        <v>35</v>
      </c>
      <c r="E4" s="88"/>
      <c r="F4" s="88"/>
      <c r="G4" s="88"/>
      <c r="H4" s="88"/>
      <c r="I4" s="88"/>
      <c r="J4" s="88"/>
      <c r="K4" s="88"/>
      <c r="L4" s="88"/>
      <c r="M4" s="88"/>
      <c r="N4" s="88"/>
      <c r="O4" s="88"/>
      <c r="P4" s="88"/>
    </row>
    <row r="5" spans="1:18" ht="18.75" x14ac:dyDescent="0.3">
      <c r="A5" s="87" t="s">
        <v>36</v>
      </c>
      <c r="B5" s="87"/>
      <c r="C5" s="87"/>
      <c r="D5" s="88" t="s">
        <v>37</v>
      </c>
      <c r="E5" s="88"/>
      <c r="F5" s="88"/>
      <c r="G5" s="88"/>
      <c r="H5" s="88"/>
      <c r="I5" s="87" t="s">
        <v>38</v>
      </c>
      <c r="J5" s="87"/>
      <c r="K5" s="90">
        <v>44297</v>
      </c>
      <c r="L5" s="88"/>
      <c r="M5" s="88"/>
      <c r="N5" s="88"/>
      <c r="O5" s="88"/>
      <c r="P5" s="88"/>
    </row>
    <row r="6" spans="1:18" ht="18.75" x14ac:dyDescent="0.3">
      <c r="A6" s="91" t="s">
        <v>77</v>
      </c>
      <c r="B6" s="92"/>
      <c r="C6" s="92"/>
      <c r="D6" s="92"/>
      <c r="E6" s="92"/>
      <c r="F6" s="92"/>
      <c r="G6" s="92"/>
      <c r="H6" s="92"/>
      <c r="I6" s="92"/>
      <c r="J6" s="92"/>
      <c r="K6" s="60"/>
      <c r="L6" s="59"/>
      <c r="M6" s="59"/>
      <c r="N6" s="59"/>
      <c r="O6" s="59"/>
      <c r="P6" s="59"/>
    </row>
    <row r="7" spans="1:18" ht="46.5" customHeight="1" x14ac:dyDescent="0.25">
      <c r="A7" s="22" t="s">
        <v>39</v>
      </c>
      <c r="B7" s="22" t="s">
        <v>40</v>
      </c>
      <c r="C7" s="23" t="s">
        <v>41</v>
      </c>
      <c r="D7" s="23" t="s">
        <v>42</v>
      </c>
      <c r="E7" s="22" t="s">
        <v>44</v>
      </c>
      <c r="F7" s="22" t="s">
        <v>43</v>
      </c>
      <c r="G7" s="23" t="s">
        <v>45</v>
      </c>
      <c r="H7" s="22" t="s">
        <v>76</v>
      </c>
      <c r="I7" s="22" t="s">
        <v>46</v>
      </c>
      <c r="J7" s="22" t="s">
        <v>47</v>
      </c>
    </row>
    <row r="8" spans="1:18" ht="60" x14ac:dyDescent="0.25">
      <c r="A8" s="4">
        <v>1</v>
      </c>
      <c r="B8" s="32" t="s">
        <v>48</v>
      </c>
      <c r="C8" s="54">
        <v>4.4943999999999998E-2</v>
      </c>
      <c r="D8" s="33" t="s">
        <v>49</v>
      </c>
      <c r="E8" s="33" t="s">
        <v>50</v>
      </c>
      <c r="F8" s="33" t="s">
        <v>51</v>
      </c>
      <c r="G8" s="34">
        <v>1</v>
      </c>
      <c r="H8" s="33" t="s">
        <v>52</v>
      </c>
      <c r="I8" s="55">
        <f t="shared" ref="I8" si="0">C8/G8</f>
        <v>4.4943999999999998E-2</v>
      </c>
      <c r="J8" s="40">
        <f>(I8^2/SUMSQ($I$8:$I$15))*100</f>
        <v>85.956108098721032</v>
      </c>
    </row>
    <row r="9" spans="1:18" ht="30" x14ac:dyDescent="0.25">
      <c r="A9" s="4">
        <v>2</v>
      </c>
      <c r="B9" s="32" t="s">
        <v>53</v>
      </c>
      <c r="C9" s="55">
        <v>6.25E-2</v>
      </c>
      <c r="D9" s="33" t="s">
        <v>49</v>
      </c>
      <c r="E9" s="33" t="s">
        <v>54</v>
      </c>
      <c r="F9" s="33" t="s">
        <v>55</v>
      </c>
      <c r="G9" s="34">
        <v>3.46</v>
      </c>
      <c r="H9" s="35" t="s">
        <v>56</v>
      </c>
      <c r="I9" s="55">
        <f>C9/G9</f>
        <v>1.8063583815028903E-2</v>
      </c>
      <c r="J9" s="40">
        <f>(I9^2/SUMSQ($I$8:$I$15))*100</f>
        <v>13.884848222335675</v>
      </c>
    </row>
    <row r="10" spans="1:18" ht="40.5" customHeight="1" x14ac:dyDescent="0.25">
      <c r="A10" s="4">
        <v>3</v>
      </c>
      <c r="B10" s="32" t="s">
        <v>71</v>
      </c>
      <c r="C10" s="55">
        <v>1.4E-3</v>
      </c>
      <c r="D10" s="33" t="s">
        <v>49</v>
      </c>
      <c r="E10" s="33" t="s">
        <v>50</v>
      </c>
      <c r="F10" s="33" t="s">
        <v>51</v>
      </c>
      <c r="G10" s="34">
        <v>1</v>
      </c>
      <c r="H10" s="35">
        <v>19</v>
      </c>
      <c r="I10" s="55">
        <f t="shared" ref="I10" si="1">C10/G10</f>
        <v>1.4E-3</v>
      </c>
      <c r="J10" s="40">
        <f>(I10^2/SUMSQ($I$8:$I$15))*100</f>
        <v>8.3404478463459053E-2</v>
      </c>
    </row>
    <row r="11" spans="1:18" ht="66" customHeight="1" x14ac:dyDescent="0.25">
      <c r="A11" s="4">
        <v>4</v>
      </c>
      <c r="B11" s="53" t="s">
        <v>57</v>
      </c>
      <c r="C11" s="55">
        <v>2.0000000000000001E-4</v>
      </c>
      <c r="D11" s="50" t="s">
        <v>49</v>
      </c>
      <c r="E11" s="50" t="s">
        <v>54</v>
      </c>
      <c r="F11" s="50" t="s">
        <v>51</v>
      </c>
      <c r="G11" s="34">
        <v>2</v>
      </c>
      <c r="H11" s="35" t="s">
        <v>56</v>
      </c>
      <c r="I11" s="55">
        <f t="shared" ref="I11:I12" si="2">C11/G11</f>
        <v>1E-4</v>
      </c>
      <c r="J11" s="40">
        <f>(I11^2/SUMSQ($I$8:$I$15))*100</f>
        <v>4.2553305338499523E-4</v>
      </c>
    </row>
    <row r="12" spans="1:18" ht="60.6" customHeight="1" x14ac:dyDescent="0.25">
      <c r="A12" s="4">
        <v>5</v>
      </c>
      <c r="B12" s="56" t="s">
        <v>73</v>
      </c>
      <c r="C12" s="55">
        <v>2.3E-3</v>
      </c>
      <c r="D12" s="50" t="s">
        <v>49</v>
      </c>
      <c r="E12" s="50" t="s">
        <v>54</v>
      </c>
      <c r="F12" s="50" t="s">
        <v>55</v>
      </c>
      <c r="G12" s="34">
        <v>1.73</v>
      </c>
      <c r="H12" s="35" t="s">
        <v>56</v>
      </c>
      <c r="I12" s="55">
        <f t="shared" si="2"/>
        <v>1.3294797687861272E-3</v>
      </c>
      <c r="J12" s="40">
        <f>(I12^2/SUMSQ($I$8:$I$15))*100</f>
        <v>7.5213667426463446E-2</v>
      </c>
    </row>
    <row r="13" spans="1:18" ht="30" x14ac:dyDescent="0.25">
      <c r="A13" s="4">
        <v>6</v>
      </c>
      <c r="B13" s="56" t="s">
        <v>75</v>
      </c>
      <c r="C13" s="4"/>
      <c r="D13" s="4"/>
      <c r="E13" s="4"/>
      <c r="F13" s="4"/>
      <c r="G13" s="4"/>
      <c r="H13" s="4"/>
      <c r="I13" s="4"/>
      <c r="J13" s="24"/>
    </row>
    <row r="14" spans="1:18" x14ac:dyDescent="0.25">
      <c r="A14" s="4"/>
      <c r="C14" s="39"/>
      <c r="D14" s="4"/>
      <c r="E14" s="4"/>
      <c r="F14" s="4"/>
      <c r="G14" s="4"/>
      <c r="H14" s="25"/>
      <c r="I14" s="21" t="s">
        <v>58</v>
      </c>
      <c r="J14" s="24">
        <f>SUM(J8:J13)</f>
        <v>100.00000000000003</v>
      </c>
    </row>
    <row r="15" spans="1:18" x14ac:dyDescent="0.25">
      <c r="A15" s="4"/>
      <c r="C15" s="39"/>
      <c r="D15" s="4"/>
      <c r="E15" s="4"/>
      <c r="F15" s="4"/>
      <c r="G15" s="4"/>
      <c r="H15" s="25"/>
      <c r="I15" s="4"/>
      <c r="J15" s="24"/>
    </row>
    <row r="16" spans="1:18" ht="18" x14ac:dyDescent="0.35">
      <c r="B16" s="26" t="s">
        <v>59</v>
      </c>
      <c r="C16" s="27" t="s">
        <v>60</v>
      </c>
      <c r="D16" s="26"/>
      <c r="E16" s="26"/>
      <c r="F16" s="26"/>
      <c r="G16" s="26"/>
      <c r="H16" s="26"/>
      <c r="I16" s="26">
        <f>SQRT(SUMSQ(I8:I15))</f>
        <v>4.8476733725553181E-2</v>
      </c>
      <c r="J16" s="24"/>
    </row>
    <row r="17" spans="1:21" x14ac:dyDescent="0.25">
      <c r="B17" s="28" t="s">
        <v>61</v>
      </c>
      <c r="C17" s="36" t="s">
        <v>62</v>
      </c>
      <c r="D17" s="28"/>
      <c r="E17" s="28"/>
      <c r="F17" s="28"/>
      <c r="G17" s="28"/>
      <c r="H17" s="28"/>
      <c r="I17" s="28">
        <f>$I$16*2</f>
        <v>9.6953467451106362E-2</v>
      </c>
    </row>
    <row r="18" spans="1:21" x14ac:dyDescent="0.25">
      <c r="B18" s="28" t="s">
        <v>61</v>
      </c>
      <c r="C18" s="36" t="s">
        <v>63</v>
      </c>
      <c r="D18" s="28"/>
      <c r="E18" s="28"/>
      <c r="F18" s="28"/>
      <c r="G18" s="28"/>
      <c r="H18" s="28"/>
      <c r="I18" s="28">
        <f>$I$16*3</f>
        <v>0.14543020117665956</v>
      </c>
    </row>
    <row r="19" spans="1:21" ht="15.75" x14ac:dyDescent="0.25">
      <c r="B19" s="29" t="s">
        <v>64</v>
      </c>
      <c r="C19" s="37">
        <f>I17</f>
        <v>9.6953467451106362E-2</v>
      </c>
      <c r="D19" s="29"/>
      <c r="E19" s="38" t="s">
        <v>65</v>
      </c>
    </row>
    <row r="20" spans="1:21" ht="15.75" x14ac:dyDescent="0.25">
      <c r="B20" s="29" t="s">
        <v>64</v>
      </c>
      <c r="C20" s="37">
        <f>I18</f>
        <v>0.14543020117665956</v>
      </c>
      <c r="D20" s="29"/>
      <c r="E20" s="38" t="s">
        <v>66</v>
      </c>
    </row>
    <row r="21" spans="1:21" x14ac:dyDescent="0.25">
      <c r="A21" s="30"/>
      <c r="B21" s="30"/>
      <c r="C21" s="30"/>
      <c r="D21" s="30"/>
      <c r="E21" s="30"/>
      <c r="F21" s="30"/>
      <c r="G21" s="30"/>
      <c r="H21" s="30"/>
      <c r="I21" s="30"/>
      <c r="J21" s="30"/>
      <c r="K21" s="30"/>
      <c r="L21" s="30"/>
      <c r="M21" s="30"/>
      <c r="N21" s="30"/>
      <c r="O21" s="30"/>
      <c r="P21" s="30"/>
      <c r="Q21" s="30"/>
      <c r="R21" s="30"/>
      <c r="S21" s="30"/>
      <c r="T21" s="30"/>
      <c r="U21" s="30"/>
    </row>
    <row r="22" spans="1:21" x14ac:dyDescent="0.25">
      <c r="A22" s="30" t="s">
        <v>67</v>
      </c>
      <c r="B22" s="30"/>
      <c r="C22" s="30"/>
      <c r="D22" s="30"/>
      <c r="E22" s="30"/>
      <c r="F22" s="30"/>
      <c r="G22" s="30"/>
      <c r="H22" s="30"/>
      <c r="I22" s="30"/>
      <c r="J22" s="30"/>
      <c r="K22" s="30"/>
      <c r="L22" s="30"/>
      <c r="M22" s="30"/>
      <c r="N22" s="30"/>
      <c r="O22" s="30"/>
      <c r="P22" s="30"/>
      <c r="Q22" s="30"/>
      <c r="R22" s="30"/>
      <c r="S22" s="30"/>
      <c r="T22" s="30"/>
      <c r="U22" s="30"/>
    </row>
    <row r="23" spans="1:21" x14ac:dyDescent="0.25">
      <c r="A23" s="30"/>
      <c r="B23" s="30"/>
      <c r="C23" s="30"/>
      <c r="D23" s="30"/>
      <c r="E23" s="30"/>
      <c r="F23" s="30"/>
      <c r="G23" s="30"/>
      <c r="H23" s="30"/>
      <c r="I23" s="30"/>
      <c r="J23" s="30"/>
      <c r="K23" s="30"/>
      <c r="L23" s="30"/>
      <c r="M23" s="30"/>
      <c r="N23" s="30"/>
      <c r="O23" s="30"/>
      <c r="P23" s="30"/>
      <c r="Q23" s="30"/>
      <c r="R23" s="30"/>
      <c r="S23" s="30"/>
      <c r="T23" s="30"/>
      <c r="U23" s="30"/>
    </row>
    <row r="24" spans="1:21" ht="18.75" x14ac:dyDescent="0.3">
      <c r="A24" s="87"/>
      <c r="B24" s="87"/>
      <c r="C24" s="87"/>
      <c r="D24" s="87"/>
      <c r="E24" s="87"/>
      <c r="F24" s="87"/>
      <c r="G24" s="87"/>
      <c r="H24" s="87"/>
      <c r="I24" s="87"/>
      <c r="J24" s="87"/>
      <c r="K24" s="87"/>
      <c r="L24" s="87"/>
      <c r="M24" s="87"/>
      <c r="N24" s="87"/>
      <c r="O24" s="87"/>
      <c r="P24" s="87"/>
      <c r="Q24" s="87"/>
      <c r="R24" s="87"/>
    </row>
    <row r="25" spans="1:21" x14ac:dyDescent="0.25">
      <c r="A25" s="4"/>
      <c r="B25" s="42"/>
    </row>
    <row r="26" spans="1:21" x14ac:dyDescent="0.25">
      <c r="A26" s="4"/>
    </row>
    <row r="27" spans="1:21" x14ac:dyDescent="0.25">
      <c r="A27" s="4"/>
    </row>
    <row r="28" spans="1:21" x14ac:dyDescent="0.25">
      <c r="A28" s="4"/>
    </row>
    <row r="29" spans="1:21" x14ac:dyDescent="0.25">
      <c r="A29" s="4"/>
    </row>
    <row r="30" spans="1:21" x14ac:dyDescent="0.25">
      <c r="A30" s="4"/>
    </row>
    <row r="31" spans="1:21" x14ac:dyDescent="0.25">
      <c r="A31" s="4"/>
    </row>
    <row r="32" spans="1:21" x14ac:dyDescent="0.25">
      <c r="A32" s="4"/>
    </row>
    <row r="33" spans="1:2" x14ac:dyDescent="0.25">
      <c r="A33" s="4"/>
    </row>
    <row r="34" spans="1:2" x14ac:dyDescent="0.25">
      <c r="A34" s="4"/>
    </row>
    <row r="36" spans="1:2" ht="15.75" x14ac:dyDescent="0.25">
      <c r="A36" s="31"/>
      <c r="B36" s="41"/>
    </row>
  </sheetData>
  <mergeCells count="13">
    <mergeCell ref="A5:C5"/>
    <mergeCell ref="D5:H5"/>
    <mergeCell ref="I5:J5"/>
    <mergeCell ref="K5:P5"/>
    <mergeCell ref="A24:R24"/>
    <mergeCell ref="A6:J6"/>
    <mergeCell ref="A4:C4"/>
    <mergeCell ref="D4:P4"/>
    <mergeCell ref="A1:R1"/>
    <mergeCell ref="A2:C2"/>
    <mergeCell ref="D2:P2"/>
    <mergeCell ref="A3:C3"/>
    <mergeCell ref="D3:P3"/>
  </mergeCells>
  <pageMargins left="0.7" right="0.7" top="0.75" bottom="0.75" header="0.3" footer="0.3"/>
  <pageSetup scale="4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4"/>
  <sheetViews>
    <sheetView tabSelected="1" zoomScaleNormal="100" workbookViewId="0">
      <selection activeCell="O14" sqref="O14"/>
    </sheetView>
  </sheetViews>
  <sheetFormatPr defaultRowHeight="15" x14ac:dyDescent="0.25"/>
  <cols>
    <col min="1" max="1" width="15.140625" customWidth="1"/>
    <col min="2" max="2" width="21.7109375" customWidth="1"/>
    <col min="3" max="3" width="10.42578125" bestFit="1" customWidth="1"/>
    <col min="4" max="4" width="8.7109375" customWidth="1"/>
    <col min="5" max="5" width="9.140625" customWidth="1"/>
    <col min="6" max="6" width="12.140625" customWidth="1"/>
    <col min="7" max="7" width="8.7109375" customWidth="1"/>
    <col min="9" max="9" width="11.5703125" customWidth="1"/>
    <col min="10" max="10" width="12.28515625" customWidth="1"/>
  </cols>
  <sheetData>
    <row r="1" spans="1:18" ht="21" x14ac:dyDescent="0.35">
      <c r="A1" s="89" t="s">
        <v>30</v>
      </c>
      <c r="B1" s="89"/>
      <c r="C1" s="89"/>
      <c r="D1" s="89"/>
      <c r="E1" s="89"/>
      <c r="F1" s="89"/>
      <c r="G1" s="89"/>
      <c r="H1" s="89"/>
      <c r="I1" s="89"/>
      <c r="J1" s="89"/>
      <c r="K1" s="89"/>
      <c r="L1" s="89"/>
      <c r="M1" s="89"/>
      <c r="N1" s="89"/>
      <c r="O1" s="89"/>
      <c r="P1" s="89"/>
      <c r="Q1" s="89"/>
      <c r="R1" s="89"/>
    </row>
    <row r="2" spans="1:18" ht="18.75" x14ac:dyDescent="0.3">
      <c r="A2" s="87" t="s">
        <v>31</v>
      </c>
      <c r="B2" s="87"/>
      <c r="C2" s="87"/>
      <c r="D2" s="88" t="s">
        <v>68</v>
      </c>
      <c r="E2" s="88"/>
      <c r="F2" s="88"/>
      <c r="G2" s="88"/>
      <c r="H2" s="88"/>
      <c r="I2" s="88"/>
      <c r="J2" s="88"/>
      <c r="K2" s="88"/>
      <c r="L2" s="88"/>
      <c r="M2" s="88"/>
      <c r="N2" s="88"/>
      <c r="O2" s="88"/>
      <c r="P2" s="88"/>
    </row>
    <row r="3" spans="1:18" ht="18.75" x14ac:dyDescent="0.3">
      <c r="A3" s="87" t="s">
        <v>33</v>
      </c>
      <c r="B3" s="87"/>
      <c r="C3" s="87"/>
      <c r="D3" s="88" t="s">
        <v>69</v>
      </c>
      <c r="E3" s="88"/>
      <c r="F3" s="88"/>
      <c r="G3" s="88"/>
      <c r="H3" s="88"/>
      <c r="I3" s="88"/>
      <c r="J3" s="88"/>
      <c r="K3" s="88"/>
      <c r="L3" s="88"/>
      <c r="M3" s="88"/>
      <c r="N3" s="88"/>
      <c r="O3" s="88"/>
      <c r="P3" s="88"/>
    </row>
    <row r="4" spans="1:18" ht="18.75" x14ac:dyDescent="0.3">
      <c r="A4" s="87" t="s">
        <v>34</v>
      </c>
      <c r="B4" s="87"/>
      <c r="C4" s="87"/>
      <c r="D4" s="88" t="s">
        <v>35</v>
      </c>
      <c r="E4" s="88"/>
      <c r="F4" s="88"/>
      <c r="G4" s="88"/>
      <c r="H4" s="88"/>
      <c r="I4" s="88"/>
      <c r="J4" s="88"/>
      <c r="K4" s="88"/>
      <c r="L4" s="88"/>
      <c r="M4" s="88"/>
      <c r="N4" s="88"/>
      <c r="O4" s="88"/>
      <c r="P4" s="88"/>
    </row>
    <row r="5" spans="1:18" ht="18.75" x14ac:dyDescent="0.3">
      <c r="A5" s="87" t="s">
        <v>36</v>
      </c>
      <c r="B5" s="87"/>
      <c r="C5" s="87"/>
      <c r="D5" s="88" t="s">
        <v>37</v>
      </c>
      <c r="E5" s="88"/>
      <c r="F5" s="88"/>
      <c r="G5" s="88"/>
      <c r="H5" s="88"/>
      <c r="I5" s="87" t="s">
        <v>38</v>
      </c>
      <c r="J5" s="87"/>
      <c r="K5" s="90">
        <v>44297</v>
      </c>
      <c r="L5" s="88"/>
      <c r="M5" s="88"/>
      <c r="N5" s="88"/>
      <c r="O5" s="88"/>
      <c r="P5" s="88"/>
    </row>
    <row r="6" spans="1:18" ht="18.75" x14ac:dyDescent="0.3">
      <c r="A6" s="91" t="s">
        <v>77</v>
      </c>
      <c r="B6" s="94"/>
      <c r="C6" s="94"/>
      <c r="D6" s="94"/>
      <c r="E6" s="94"/>
      <c r="F6" s="94"/>
      <c r="G6" s="94"/>
      <c r="H6" s="94"/>
      <c r="I6" s="94"/>
      <c r="J6" s="94"/>
      <c r="K6" s="58"/>
      <c r="L6" s="57"/>
      <c r="M6" s="57"/>
      <c r="N6" s="57"/>
      <c r="O6" s="57"/>
      <c r="P6" s="57"/>
    </row>
    <row r="7" spans="1:18" ht="58.5" customHeight="1" x14ac:dyDescent="0.25">
      <c r="A7" s="22" t="s">
        <v>39</v>
      </c>
      <c r="B7" s="22" t="s">
        <v>40</v>
      </c>
      <c r="C7" s="22" t="s">
        <v>41</v>
      </c>
      <c r="D7" s="22" t="s">
        <v>42</v>
      </c>
      <c r="E7" s="22" t="s">
        <v>44</v>
      </c>
      <c r="F7" s="22" t="s">
        <v>43</v>
      </c>
      <c r="G7" s="22" t="s">
        <v>45</v>
      </c>
      <c r="H7" s="22" t="s">
        <v>76</v>
      </c>
      <c r="I7" s="22" t="s">
        <v>46</v>
      </c>
      <c r="J7" s="22" t="s">
        <v>47</v>
      </c>
    </row>
    <row r="8" spans="1:18" ht="51" customHeight="1" x14ac:dyDescent="0.25">
      <c r="A8" s="50">
        <v>1</v>
      </c>
      <c r="B8" s="32" t="s">
        <v>48</v>
      </c>
      <c r="C8" s="54">
        <v>2.4586E-2</v>
      </c>
      <c r="D8" s="33" t="s">
        <v>49</v>
      </c>
      <c r="E8" s="33" t="s">
        <v>50</v>
      </c>
      <c r="F8" s="33" t="s">
        <v>51</v>
      </c>
      <c r="G8" s="34">
        <v>1</v>
      </c>
      <c r="H8" s="33" t="s">
        <v>52</v>
      </c>
      <c r="I8" s="55">
        <f>C8/G8</f>
        <v>2.4586E-2</v>
      </c>
      <c r="J8" s="40">
        <f>(I8^2/SUMSQ($I$8:$I$15))*100</f>
        <v>64.75962665869254</v>
      </c>
    </row>
    <row r="9" spans="1:18" ht="32.450000000000003" customHeight="1" x14ac:dyDescent="0.25">
      <c r="A9" s="50">
        <v>2</v>
      </c>
      <c r="B9" s="32" t="s">
        <v>53</v>
      </c>
      <c r="C9" s="55">
        <v>6.25E-2</v>
      </c>
      <c r="D9" s="33" t="s">
        <v>49</v>
      </c>
      <c r="E9" s="33" t="s">
        <v>54</v>
      </c>
      <c r="F9" s="33" t="s">
        <v>55</v>
      </c>
      <c r="G9" s="34">
        <f>2*SQRT(3)</f>
        <v>3.4641016151377544</v>
      </c>
      <c r="H9" s="35" t="s">
        <v>56</v>
      </c>
      <c r="I9" s="55">
        <f>C9/G9</f>
        <v>1.8042195912175808E-2</v>
      </c>
      <c r="J9" s="40">
        <f>(I9^2/SUMSQ($I$8:$I$15))*100</f>
        <v>34.874450264794909</v>
      </c>
    </row>
    <row r="10" spans="1:18" ht="32.25" customHeight="1" x14ac:dyDescent="0.25">
      <c r="A10" s="50">
        <v>3</v>
      </c>
      <c r="B10" s="32" t="s">
        <v>71</v>
      </c>
      <c r="C10" s="55">
        <v>1.4E-3</v>
      </c>
      <c r="D10" s="33" t="s">
        <v>49</v>
      </c>
      <c r="E10" s="33" t="s">
        <v>50</v>
      </c>
      <c r="F10" s="33" t="s">
        <v>51</v>
      </c>
      <c r="G10" s="34">
        <v>1</v>
      </c>
      <c r="H10" s="35">
        <v>19</v>
      </c>
      <c r="I10" s="55">
        <f t="shared" ref="I10" si="0">C10/G10</f>
        <v>1.4E-3</v>
      </c>
      <c r="J10" s="40">
        <f>(I10^2/SUMSQ($I$8:$I$15))*100</f>
        <v>0.20998324997836185</v>
      </c>
    </row>
    <row r="11" spans="1:18" ht="61.5" customHeight="1" x14ac:dyDescent="0.25">
      <c r="A11" s="50">
        <v>4</v>
      </c>
      <c r="B11" s="32" t="s">
        <v>57</v>
      </c>
      <c r="C11" s="55">
        <v>2.0000000000000001E-4</v>
      </c>
      <c r="D11" s="33" t="s">
        <v>49</v>
      </c>
      <c r="E11" s="33" t="s">
        <v>54</v>
      </c>
      <c r="F11" s="33" t="s">
        <v>51</v>
      </c>
      <c r="G11" s="34">
        <v>2</v>
      </c>
      <c r="H11" s="35" t="s">
        <v>56</v>
      </c>
      <c r="I11" s="55">
        <f>C11/G11</f>
        <v>1E-4</v>
      </c>
      <c r="J11" s="40">
        <f>(I11^2/SUMSQ($I$8:$I$15))*100</f>
        <v>1.0713431121344992E-3</v>
      </c>
    </row>
    <row r="12" spans="1:18" ht="45.75" customHeight="1" x14ac:dyDescent="0.25">
      <c r="A12" s="50">
        <v>5</v>
      </c>
      <c r="B12" s="32" t="s">
        <v>73</v>
      </c>
      <c r="C12" s="55">
        <v>2.0799999999999998E-3</v>
      </c>
      <c r="D12" s="33" t="s">
        <v>49</v>
      </c>
      <c r="E12" s="33" t="s">
        <v>54</v>
      </c>
      <c r="F12" s="33" t="s">
        <v>55</v>
      </c>
      <c r="G12" s="34">
        <v>1.73</v>
      </c>
      <c r="H12" s="35" t="s">
        <v>56</v>
      </c>
      <c r="I12" s="55">
        <f>C12/G12</f>
        <v>1.2023121387283236E-3</v>
      </c>
      <c r="J12" s="40">
        <f>(I12^2/SUMSQ($I$8:$I$15))*100</f>
        <v>0.15486848342205542</v>
      </c>
    </row>
    <row r="13" spans="1:18" ht="30" x14ac:dyDescent="0.25">
      <c r="A13" s="50">
        <v>6</v>
      </c>
      <c r="B13" s="52" t="s">
        <v>72</v>
      </c>
      <c r="J13" s="40"/>
    </row>
    <row r="14" spans="1:18" x14ac:dyDescent="0.25">
      <c r="A14" s="4"/>
      <c r="C14" s="39"/>
      <c r="D14" s="4"/>
      <c r="E14" s="4"/>
      <c r="F14" s="4"/>
      <c r="G14" s="4"/>
      <c r="H14" s="25"/>
      <c r="I14" s="21" t="s">
        <v>58</v>
      </c>
      <c r="J14" s="24">
        <f>SUM(J8:J13)</f>
        <v>99.999999999999986</v>
      </c>
      <c r="L14" s="43"/>
    </row>
    <row r="15" spans="1:18" x14ac:dyDescent="0.25">
      <c r="A15" s="4"/>
      <c r="C15" s="39"/>
      <c r="D15" s="4"/>
      <c r="E15" s="4"/>
      <c r="F15" s="4"/>
      <c r="G15" s="4"/>
      <c r="H15" s="25"/>
      <c r="I15" s="4"/>
      <c r="J15" s="24"/>
    </row>
    <row r="16" spans="1:18" ht="18" x14ac:dyDescent="0.35">
      <c r="B16" s="26" t="s">
        <v>59</v>
      </c>
      <c r="C16" s="27" t="s">
        <v>60</v>
      </c>
      <c r="D16" s="26"/>
      <c r="E16" s="26"/>
      <c r="F16" s="26"/>
      <c r="G16" s="26"/>
      <c r="H16" s="26"/>
      <c r="I16" s="26">
        <f>SQRT(SUMSQ(I8:I15))</f>
        <v>3.055172309072382E-2</v>
      </c>
      <c r="J16" s="24"/>
    </row>
    <row r="17" spans="1:18" x14ac:dyDescent="0.25">
      <c r="B17" s="28" t="s">
        <v>61</v>
      </c>
      <c r="C17" s="36" t="s">
        <v>62</v>
      </c>
      <c r="D17" s="28"/>
      <c r="E17" s="28"/>
      <c r="F17" s="28"/>
      <c r="G17" s="28"/>
      <c r="H17" s="28"/>
      <c r="I17" s="28">
        <f>$I$16*2</f>
        <v>6.110344618144764E-2</v>
      </c>
    </row>
    <row r="18" spans="1:18" x14ac:dyDescent="0.25">
      <c r="B18" s="28" t="s">
        <v>61</v>
      </c>
      <c r="C18" s="36" t="s">
        <v>63</v>
      </c>
      <c r="D18" s="28"/>
      <c r="E18" s="28"/>
      <c r="F18" s="28"/>
      <c r="G18" s="28"/>
      <c r="H18" s="28"/>
      <c r="I18" s="28">
        <f>$I$16*3</f>
        <v>9.1655169272171461E-2</v>
      </c>
    </row>
    <row r="19" spans="1:18" ht="15.75" x14ac:dyDescent="0.25">
      <c r="B19" s="29" t="s">
        <v>64</v>
      </c>
      <c r="C19" s="37">
        <f>I17</f>
        <v>6.110344618144764E-2</v>
      </c>
      <c r="D19" s="29"/>
      <c r="E19" s="38" t="s">
        <v>65</v>
      </c>
    </row>
    <row r="20" spans="1:18" ht="15.75" x14ac:dyDescent="0.25">
      <c r="B20" s="29" t="s">
        <v>64</v>
      </c>
      <c r="C20" s="37">
        <f>I18</f>
        <v>9.1655169272171461E-2</v>
      </c>
      <c r="D20" s="29"/>
      <c r="E20" s="38" t="s">
        <v>66</v>
      </c>
    </row>
    <row r="21" spans="1:18" x14ac:dyDescent="0.25">
      <c r="A21" s="30"/>
      <c r="B21" s="30"/>
      <c r="C21" s="30"/>
      <c r="D21" s="30"/>
      <c r="E21" s="30"/>
      <c r="F21" s="30"/>
      <c r="G21" s="30"/>
      <c r="H21" s="30"/>
      <c r="I21" s="30"/>
      <c r="J21" s="30"/>
      <c r="K21" s="30"/>
      <c r="L21" s="30"/>
      <c r="M21" s="30"/>
      <c r="N21" s="30"/>
      <c r="O21" s="30"/>
      <c r="P21" s="30"/>
      <c r="Q21" s="30"/>
      <c r="R21" s="30"/>
    </row>
    <row r="22" spans="1:18" s="51" customFormat="1" ht="31.5" customHeight="1" x14ac:dyDescent="0.25">
      <c r="A22" s="93" t="s">
        <v>70</v>
      </c>
      <c r="B22" s="93"/>
      <c r="C22" s="93"/>
      <c r="D22" s="93"/>
      <c r="E22" s="93"/>
      <c r="F22" s="93"/>
      <c r="G22" s="93"/>
      <c r="H22" s="93"/>
      <c r="I22" s="93"/>
      <c r="J22" s="93"/>
      <c r="K22" s="93"/>
      <c r="L22" s="93"/>
      <c r="M22" s="93"/>
    </row>
    <row r="23" spans="1:18" x14ac:dyDescent="0.25">
      <c r="A23" s="30"/>
      <c r="B23" s="30"/>
      <c r="C23" s="30"/>
      <c r="D23" s="30"/>
      <c r="E23" s="30"/>
      <c r="F23" s="30"/>
      <c r="G23" s="30"/>
      <c r="H23" s="30"/>
      <c r="I23" s="30"/>
      <c r="J23" s="30"/>
      <c r="K23" s="30"/>
      <c r="L23" s="30"/>
      <c r="M23" s="30"/>
      <c r="N23" s="30"/>
      <c r="O23" s="30"/>
      <c r="P23" s="30"/>
      <c r="Q23" s="30"/>
      <c r="R23" s="30"/>
    </row>
    <row r="24" spans="1:18" ht="15.75" x14ac:dyDescent="0.25">
      <c r="A24" s="31"/>
      <c r="B24" s="41"/>
    </row>
  </sheetData>
  <mergeCells count="13">
    <mergeCell ref="A22:M22"/>
    <mergeCell ref="A1:R1"/>
    <mergeCell ref="A2:C2"/>
    <mergeCell ref="D2:P2"/>
    <mergeCell ref="A3:C3"/>
    <mergeCell ref="D3:P3"/>
    <mergeCell ref="A6:J6"/>
    <mergeCell ref="A4:C4"/>
    <mergeCell ref="D4:P4"/>
    <mergeCell ref="A5:C5"/>
    <mergeCell ref="D5:H5"/>
    <mergeCell ref="I5:J5"/>
    <mergeCell ref="K5:P5"/>
  </mergeCells>
  <pageMargins left="0.7" right="0.7" top="0.75" bottom="0.75" header="0.3" footer="0.3"/>
  <pageSetup scale="44"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OL Summary ASCLD-LAB format rev</vt:lpstr>
      <vt:lpstr>BL Summary ASCLD-LAB format rev</vt:lpstr>
    </vt:vector>
  </TitlesOfParts>
  <Company>NIST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Vorburger, Theodore V.</dc:creator>
  <cp:lastModifiedBy>Teresa Ambrosius</cp:lastModifiedBy>
  <cp:revision/>
  <cp:lastPrinted>2021-04-13T19:11:16Z</cp:lastPrinted>
  <dcterms:created xsi:type="dcterms:W3CDTF">2015-09-16T17:45:45Z</dcterms:created>
  <dcterms:modified xsi:type="dcterms:W3CDTF">2021-09-08T13:48:08Z</dcterms:modified>
</cp:coreProperties>
</file>